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never" codeName="ThisWorkbook" autoCompressPictures="0"/>
  <mc:AlternateContent xmlns:mc="http://schemas.openxmlformats.org/markup-compatibility/2006">
    <mc:Choice Requires="x15">
      <x15ac:absPath xmlns:x15ac="http://schemas.microsoft.com/office/spreadsheetml/2010/11/ac" url="https://delta.rtk.ee/dhs/webdav/5c7c49e1a24f5194348086e2f37313cea0bc83fa/47701276522/14dc2f2d-32b5-42b9-9e06-8fbafa501aea/"/>
    </mc:Choice>
  </mc:AlternateContent>
  <xr:revisionPtr revIDLastSave="0" documentId="13_ncr:1_{2D83B1CD-422F-4A13-A700-5499297813C0}" xr6:coauthVersionLast="47" xr6:coauthVersionMax="47" xr10:uidLastSave="{00000000-0000-0000-0000-000000000000}"/>
  <bookViews>
    <workbookView xWindow="-120" yWindow="-120" windowWidth="29040" windowHeight="1584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Request'!$28:$31</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F10" i="2"/>
  <c r="C10" i="2" l="1"/>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6" i="17"/>
  <c r="F65" i="3"/>
  <c r="G65" i="3" s="1"/>
  <c r="AM65" i="3"/>
  <c r="BJ66" i="3"/>
  <c r="BK66" i="3" s="1"/>
  <c r="BJ67" i="3"/>
  <c r="BL67" i="3" s="1"/>
  <c r="BJ68" i="3"/>
  <c r="BL68" i="3" s="1"/>
  <c r="BJ69" i="3"/>
  <c r="BL69" i="3" s="1"/>
  <c r="BJ70" i="3"/>
  <c r="C10" i="3"/>
  <c r="C17" i="3"/>
  <c r="B9" i="3"/>
  <c r="M65" i="3" l="1"/>
  <c r="L65" i="3" s="1"/>
  <c r="S65" i="3"/>
  <c r="BM65" i="3" s="1"/>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53"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s="1"/>
  <c r="B27" i="2" l="1"/>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<sst xmlns="http://schemas.openxmlformats.org/spreadsheetml/2006/main" count="458" uniqueCount="281">
  <si>
    <t>Swiss-Estonian Cooperation Programme</t>
  </si>
  <si>
    <t>Instructions</t>
  </si>
  <si>
    <t>Estonia</t>
  </si>
  <si>
    <t>A. Basic information</t>
  </si>
  <si>
    <t>Support Measure Title</t>
  </si>
  <si>
    <t>Technical Assistance Fund, Support Measure Preparation Fund</t>
  </si>
  <si>
    <t>Support Measure Identification Code</t>
  </si>
  <si>
    <t>7F-, UX-…</t>
  </si>
  <si>
    <t xml:space="preserve">Support Measure duration </t>
  </si>
  <si>
    <t xml:space="preserve">from </t>
  </si>
  <si>
    <t xml:space="preserve">to </t>
  </si>
  <si>
    <t>Name of Executing Agency (EA)</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</si>
  <si>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</si>
  <si>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</si>
  <si>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</si>
  <si>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</si>
  <si>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</si>
  <si>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</si>
  <si>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</si>
  <si>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</si>
  <si>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</si>
  <si>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</si>
  <si>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</si>
  <si>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</si>
  <si>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</si>
  <si>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</si>
  <si>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</si>
  <si>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</si>
  <si>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</si>
  <si>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</si>
  <si>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</si>
  <si>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</si>
  <si>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</si>
  <si>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</si>
  <si>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</si>
  <si>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</si>
  <si>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</si>
  <si>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 Ministry of Climate</t>
  </si>
  <si>
    <t>Address: Suur-Ameerika 1, 10122 Tallinn, Estonia</t>
  </si>
  <si>
    <t>Name of the contact person: Kairi Toiger</t>
  </si>
  <si>
    <t>Position: Senior Officer, Financial Department</t>
  </si>
  <si>
    <t>Email: Kairi.Toiger@kliimaministeerium.ee</t>
  </si>
  <si>
    <t>Phone number: +372 6262 931</t>
  </si>
  <si>
    <t>The Executing Agency hereby certifies</t>
  </si>
  <si>
    <r>
      <t>(i) that the Support Measure is implemented in accordance wit</t>
    </r>
    <r>
      <rPr>
        <sz val="10"/>
        <rFont val="Arial"/>
        <family val="2"/>
        <charset val="186"/>
      </rPr>
      <t>h the Technical Support Agreement;</t>
    </r>
    <r>
      <rPr>
        <sz val="10"/>
        <color indexed="8"/>
        <rFont val="Arial"/>
        <family val="2"/>
      </rPr>
      <t xml:space="preserve">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r>
  </si>
  <si>
    <t xml:space="preserve">Position: </t>
  </si>
  <si>
    <t>Place, date and signature</t>
  </si>
  <si>
    <t>National Coordination Unit</t>
  </si>
  <si>
    <t>Name of the institution:</t>
  </si>
  <si>
    <t>State Shared Service Centre</t>
  </si>
  <si>
    <t>Address:</t>
  </si>
  <si>
    <t>Lõkke 4, 10122 Tallinn</t>
  </si>
  <si>
    <t>Name of the contact person:</t>
  </si>
  <si>
    <t>Helena Musthallik</t>
  </si>
  <si>
    <t>Position:</t>
  </si>
  <si>
    <t>programme expert</t>
  </si>
  <si>
    <t>Email:</t>
  </si>
  <si>
    <t>helena.musthallik@rtk.ee</t>
  </si>
  <si>
    <t>Phone number:</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</si>
  <si>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</si>
  <si>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
    </r>
    <r>
      <rPr>
        <sz val="10"/>
        <rFont val="Arial"/>
        <family val="2"/>
        <charset val="186"/>
      </rPr>
      <t xml:space="preserve">that claimed expenditures are incurred as part of the Support Measure in accordance with the Framework Agreement and the Technical Support Agreement; </t>
    </r>
    <r>
      <rPr>
        <sz val="10"/>
        <color rgb="FF000000"/>
        <rFont val="Arial"/>
        <family val="2"/>
      </rPr>
      <t xml:space="preserve">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</si>
  <si>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</si>
  <si>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</si>
  <si>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</si>
  <si>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</si>
  <si>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</si>
  <si>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</si>
  <si>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</si>
  <si>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The Paying Authority hereby certifies</t>
  </si>
  <si>
    <r>
      <t>(i) to have checked the conformity of the Reimbursement Request with the financial stipulations, in particular the co-financing rate, set out in the relevant</t>
    </r>
    <r>
      <rPr>
        <sz val="10"/>
        <rFont val="Arial"/>
        <family val="2"/>
        <charset val="186"/>
      </rPr>
      <t xml:space="preserve"> Technical Support Agreement;</t>
    </r>
    <r>
      <rPr>
        <sz val="10"/>
        <color rgb="FF000000"/>
        <rFont val="Arial"/>
        <family val="2"/>
      </rPr>
      <t xml:space="preserve">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t>
    </r>
    <r>
      <rPr>
        <sz val="10"/>
        <rFont val="Arial"/>
        <family val="2"/>
        <charset val="186"/>
      </rPr>
      <t>nt the Technical Support Agreement;</t>
    </r>
    <r>
      <rPr>
        <sz val="10"/>
        <color rgb="FF000000"/>
        <rFont val="Arial"/>
        <family val="2"/>
      </rPr>
      <t xml:space="preserve">
(v) that based on the information available to the Paying Authority no double-financing could be identified;
(vi) that recoverable VAT is not included in the Reimbursement Request as eligible expense.</t>
    </r>
  </si>
  <si>
    <t>The bank details for reimbursement are as follows:</t>
  </si>
  <si>
    <t>Beneficiary: Ministry of Finance of the Republic of Estonia</t>
  </si>
  <si>
    <t>IBAN: EE891010220034796011</t>
  </si>
  <si>
    <t>SWIFT: EEUHEE2X</t>
  </si>
  <si>
    <t>Reference: 2550081357</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</si>
  <si>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</si>
  <si>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</si>
  <si>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</si>
  <si>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</si>
  <si>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</si>
  <si>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</si>
  <si>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</si>
  <si>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</si>
  <si>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</si>
  <si>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</si>
  <si>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</si>
  <si>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</si>
  <si>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</si>
  <si>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</si>
  <si>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</si>
  <si>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</si>
  <si>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</si>
  <si>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</si>
  <si>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</si>
  <si>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</si>
  <si>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</si>
  <si>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</si>
  <si>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</si>
  <si>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</si>
  <si>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</si>
  <si>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</si>
  <si>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</si>
  <si>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</si>
  <si>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</si>
  <si>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</si>
  <si>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</si>
  <si>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</si>
  <si>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</si>
  <si>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</si>
  <si>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</si>
  <si>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</si>
  <si>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</si>
  <si>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</si>
  <si>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</si>
  <si>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</si>
  <si>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</si>
  <si>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</si>
  <si>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</si>
  <si>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</si>
  <si>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</si>
  <si>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</si>
  <si>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</si>
  <si>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</si>
  <si>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</si>
  <si>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</si>
  <si>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</si>
  <si>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</si>
  <si>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</si>
  <si>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</si>
  <si>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</si>
  <si>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</si>
  <si>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</si>
  <si>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</si>
  <si>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</si>
  <si>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</si>
  <si>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</si>
  <si>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</si>
  <si>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</si>
  <si>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</si>
  <si>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</si>
  <si>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</si>
  <si>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</si>
  <si>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</si>
  <si>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</si>
  <si>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</si>
  <si>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</si>
  <si>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</si>
  <si>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</si>
  <si>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</si>
  <si>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</si>
  <si>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</si>
  <si>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</si>
  <si>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</si>
  <si>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</si>
  <si>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</si>
  <si>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</si>
  <si>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</si>
  <si>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</si>
  <si>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</si>
  <si>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</si>
  <si>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</si>
  <si>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</si>
  <si>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</si>
  <si>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</si>
  <si>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</si>
  <si>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</si>
  <si>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Support Measure Preparation Fund</t>
  </si>
  <si>
    <t>Programme Component 1</t>
  </si>
  <si>
    <t>.</t>
  </si>
  <si>
    <t>Programme Component 2</t>
  </si>
  <si>
    <t>Programme Component 3</t>
  </si>
  <si>
    <t>Programme Component 4</t>
  </si>
  <si>
    <t>Programme Component 5</t>
  </si>
  <si>
    <t>Programme Component 6</t>
  </si>
  <si>
    <t>Programme Component 7</t>
  </si>
  <si>
    <t>Programme Component 8</t>
  </si>
  <si>
    <t>Programme Component 9</t>
  </si>
  <si>
    <t>TOTAL</t>
  </si>
  <si>
    <r>
      <t xml:space="preserve">Information on modifications of the Support Measure approved during the reporting period 
</t>
    </r>
    <r>
      <rPr>
        <i/>
        <sz val="11"/>
        <rFont val="Arial Narrow"/>
        <family val="2"/>
        <charset val="186"/>
      </rPr>
      <t>According to Technical Support Agreement Article 11</t>
    </r>
  </si>
  <si>
    <t xml:space="preserve">There were no modifications that required amendment of the Technical Support Agreement. </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</si>
  <si>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</si>
  <si>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There were no ineligible expenditures.</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</si>
  <si>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</si>
  <si>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were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</si>
  <si>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</si>
  <si>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</si>
  <si>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</si>
  <si>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were no deviations.</t>
  </si>
  <si>
    <t>Operational Progress</t>
  </si>
  <si>
    <t xml:space="preserve">No </t>
  </si>
  <si>
    <t>Short description of activities undertaken in the reporting period</t>
  </si>
  <si>
    <r>
      <rPr>
        <b/>
        <sz val="10"/>
        <rFont val="Arial"/>
        <family val="2"/>
        <charset val="186"/>
      </rPr>
      <t>Preparation of the first stage support measure proposal</t>
    </r>
    <r>
      <rPr>
        <sz val="10"/>
        <rFont val="Arial"/>
        <family val="2"/>
      </rPr>
      <t xml:space="preserve">
</t>
    </r>
    <r>
      <rPr>
        <sz val="10"/>
        <rFont val="Arial"/>
        <family val="2"/>
        <charset val="186"/>
      </rPr>
      <t>Following the signing of the Framework Agreement on November 21, 2022, the Ministry of Climate, in collaboration with Programme Component Operators - the Estonian Environment Agency and the Environmental Board of Estonia – started preparation of the first stage proposal for the SM "Biodiversity Programme". The NCU submitted the proposal to the SCO on April 13, 2023. The Swiss Agency for Development and Cooperation approved the proposal on April 20, 2023.</t>
    </r>
  </si>
  <si>
    <r>
      <rPr>
        <b/>
        <sz val="10"/>
        <rFont val="Arial"/>
        <family val="2"/>
        <charset val="186"/>
      </rPr>
      <t>Preparation of the second stage support measure proposal, signature of the SM Agreement</t>
    </r>
    <r>
      <rPr>
        <sz val="10"/>
        <rFont val="Arial"/>
        <family val="2"/>
      </rPr>
      <t xml:space="preserve">
The NCU submitted the second stage proposal of the SM "Biodiversity Programme" to the SCO on February 9, 2024. The Swiss Agency for Development and Cooperation approved the proposal on March 7, 2024. The Support Measure Agreement was signed by the State Shared Service Centre and Swiss Agency for Development and Cooperation on 30.04.2024.</t>
    </r>
  </si>
  <si>
    <t>Estimated cumulative physical progress (%)</t>
  </si>
  <si>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</si>
  <si>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</si>
  <si>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</si>
  <si>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</si>
  <si>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</si>
  <si>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</si>
  <si>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</si>
  <si>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</si>
  <si>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</si>
  <si>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</si>
  <si>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</si>
  <si>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</si>
  <si>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</si>
  <si>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</si>
  <si>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</si>
  <si>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</si>
  <si>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</si>
  <si>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</si>
  <si>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</si>
  <si>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</si>
  <si>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</si>
  <si>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</si>
  <si>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</si>
  <si>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</si>
  <si>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</si>
  <si>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</si>
  <si>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</si>
  <si>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</si>
  <si>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</si>
  <si>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</si>
  <si>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</si>
  <si>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</si>
  <si>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</si>
  <si>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</si>
  <si>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</si>
  <si>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</si>
  <si>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</si>
  <si>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</si>
  <si>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</si>
  <si>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</si>
  <si>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</si>
  <si>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</si>
  <si>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</si>
  <si>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</si>
  <si>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</si>
  <si>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</si>
  <si>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</si>
  <si>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</si>
  <si>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</si>
  <si>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</si>
  <si>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</si>
  <si>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</si>
  <si>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</si>
  <si>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</si>
  <si>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&lt;</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</si>
  <si>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</si>
  <si>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</si>
  <si>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</si>
  <si>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</si>
  <si>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</si>
  <si>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</si>
  <si>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</si>
  <si>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</si>
  <si>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</si>
  <si>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</si>
  <si>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</si>
  <si>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</si>
  <si>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</si>
  <si>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</si>
  <si>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</si>
  <si>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</si>
  <si>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</si>
  <si>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</si>
  <si>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</si>
  <si>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</si>
  <si>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Ministry of Finance of the Republic of Estonia</t>
  </si>
  <si>
    <t>IBAN-Nr.:</t>
  </si>
  <si>
    <t>EE891010220034796011</t>
  </si>
  <si>
    <t>SWIFT:</t>
  </si>
  <si>
    <t>EEUHEE2X</t>
  </si>
  <si>
    <t>Bankbezeichnung / Name and address of the bank</t>
  </si>
  <si>
    <t>SEB, Tornimäe 2, 15010 Tallinn, Estonia</t>
  </si>
  <si>
    <r>
      <rPr>
        <b/>
        <sz val="10"/>
        <rFont val="Arial"/>
        <family val="2"/>
        <charset val="186"/>
      </rPr>
      <t>Consultation with stakeholders, study visit to Switzerland</t>
    </r>
    <r>
      <rPr>
        <sz val="10"/>
        <rFont val="Arial"/>
        <family val="2"/>
      </rPr>
      <t xml:space="preserve">
</t>
    </r>
    <r>
      <rPr>
        <sz val="10"/>
        <rFont val="Arial"/>
        <family val="2"/>
        <charset val="186"/>
      </rPr>
      <t>Following the approval of the first stage proposals, consultation with stakeholders was conducted and compilation of the second stage proposals was started. Ministry of Climate, in collaboration with Programme Component Operators, held a stakeholder consultation on June 5, 2023. The event was very successful. The stakeholders actively participated in the discussions and gave positive feedback on the planned activities planned in both support measures. The feedback provided by stakeholders was taken into account in the preparation of the second stage support measure proposals as much as it was possible.
The study visit to Switzerland took place from September 11th to 15th, 2023. During the visit the participants visited the Swiss National Park and also several meetings were held.</t>
    </r>
  </si>
  <si>
    <t>Name: Keit Kasemets</t>
  </si>
  <si>
    <t>Secretary General</t>
  </si>
  <si>
    <t>Name: Karin Viikmaa</t>
  </si>
  <si>
    <t>Head of the Grants Payment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</si>
</sst>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
    <numFmt numFmtId="166" formatCode="0.000"/>
    <numFmt numFmtId="167" formatCode="0.000000"/>
  </numFmts>
  <fonts count="59">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sz val="10"/>
      <name val="Arial Narrow"/>
      <family val="2"/>
      <charset val="186"/>
    </font>
    <font>
      <i/>
      <sz val="11"/>
      <name val="Arial Narrow"/>
      <family val="2"/>
      <charset val="186"/>
    </font>
    <font>
      <u/>
      <sz val="10"/>
      <color theme="10"/>
      <name val="Arial"/>
      <family val="2"/>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CFECE"/>
        <bgColor rgb="FF000000"/>
      </patternFill>
    </fill>
    <fill>
      <patternFill patternType="solid">
        <fgColor rgb="FFF2F8E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8" fillId="0" borderId="0" applyNumberFormat="0" applyFill="0" applyBorder="0" applyAlignment="0" applyProtection="0"/>
  </cellStyleXfs>
  <cellXfs count="435">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56" fillId="12" borderId="8" xfId="0" applyFont="1" applyFill="1" applyBorder="1" applyAlignment="1" applyProtection="1">
      <alignment vertical="top" wrapText="1"/>
      <protection locked="0"/>
    </xf>
    <xf numFmtId="167" fontId="11" fillId="12" borderId="2" xfId="0" applyNumberFormat="1" applyFont="1" applyFill="1" applyBorder="1" applyAlignment="1" applyProtection="1">
      <alignment horizontal="center" vertical="center" wrapText="1"/>
      <protection locked="0"/>
    </xf>
    <xf numFmtId="0" fontId="22" fillId="13" borderId="8" xfId="0" applyFont="1" applyFill="1" applyBorder="1" applyAlignment="1">
      <alignment horizontal="left" vertical="center" wrapText="1"/>
    </xf>
    <xf numFmtId="0" fontId="22" fillId="14" borderId="8" xfId="0" applyFont="1" applyFill="1" applyBorder="1" applyAlignment="1">
      <alignment horizontal="left" vertical="center" wrapText="1"/>
    </xf>
    <xf numFmtId="0" fontId="6" fillId="0" borderId="0" xfId="0" applyFont="1" applyProtection="1">
      <protection locked="0"/>
    </xf>
    <xf numFmtId="3" fontId="0" fillId="0" borderId="0" xfId="0" applyNumberFormat="1" applyProtection="1">
      <protection locked="0"/>
    </xf>
    <xf numFmtId="9" fontId="25" fillId="5" borderId="8" xfId="37" applyNumberFormat="1" applyFont="1" applyFill="1" applyBorder="1" applyAlignment="1" applyProtection="1">
      <alignment horizontal="right" vertical="top" wrapText="1"/>
      <protection locked="0"/>
    </xf>
    <xf numFmtId="0" fontId="22" fillId="0" borderId="10" xfId="0" applyFont="1" applyBorder="1" applyAlignment="1">
      <alignment horizontal="left" wrapText="1"/>
    </xf>
    <xf numFmtId="0" fontId="25" fillId="0" borderId="4" xfId="0" applyFont="1" applyBorder="1"/>
    <xf numFmtId="0" fontId="22" fillId="0" borderId="4" xfId="0" applyFont="1" applyBorder="1"/>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2" fillId="12" borderId="10" xfId="0" applyFont="1" applyFill="1" applyBorder="1" applyProtection="1">
      <protection locked="0"/>
    </xf>
    <xf numFmtId="0" fontId="0" fillId="12" borderId="13" xfId="0" applyFill="1" applyBorder="1"/>
    <xf numFmtId="0" fontId="0" fillId="12" borderId="9" xfId="0" applyFill="1" applyBorder="1"/>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0" borderId="11" xfId="0" applyFont="1" applyBorder="1"/>
    <xf numFmtId="0" fontId="22" fillId="0" borderId="1" xfId="0" applyFont="1" applyBorder="1"/>
    <xf numFmtId="0" fontId="22" fillId="0" borderId="12" xfId="0" applyFont="1" applyBorder="1"/>
    <xf numFmtId="0" fontId="27" fillId="2" borderId="11" xfId="0" applyFont="1" applyFill="1" applyBorder="1"/>
    <xf numFmtId="0" fontId="27" fillId="2" borderId="1" xfId="0" applyFont="1" applyFill="1" applyBorder="1"/>
    <xf numFmtId="0" fontId="27" fillId="2" borderId="13" xfId="0" applyFont="1" applyFill="1" applyBorder="1"/>
    <xf numFmtId="0" fontId="27" fillId="2" borderId="9" xfId="0" applyFont="1" applyFill="1" applyBorder="1"/>
    <xf numFmtId="0" fontId="22" fillId="12" borderId="8" xfId="0" applyFont="1" applyFill="1" applyBorder="1" applyAlignment="1" applyProtection="1">
      <alignment horizontal="left"/>
      <protection locked="0"/>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0" fontId="27" fillId="2" borderId="10" xfId="0" applyFont="1" applyFill="1" applyBorder="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xf numFmtId="0" fontId="25" fillId="0" borderId="9" xfId="0" applyFont="1" applyBorder="1"/>
    <xf numFmtId="49" fontId="22" fillId="12" borderId="8" xfId="0" applyNumberFormat="1" applyFont="1" applyFill="1" applyBorder="1" applyAlignment="1" applyProtection="1">
      <alignment horizontal="left"/>
      <protection locked="0"/>
    </xf>
    <xf numFmtId="0" fontId="22" fillId="12" borderId="8" xfId="0" applyFont="1" applyFill="1" applyBorder="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0" fontId="22" fillId="12" borderId="13" xfId="0" applyFont="1" applyFill="1" applyBorder="1" applyProtection="1">
      <protection locked="0"/>
    </xf>
    <xf numFmtId="0" fontId="22" fillId="12" borderId="9" xfId="0" applyFont="1" applyFill="1" applyBorder="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xf numFmtId="0" fontId="0" fillId="12" borderId="1" xfId="0" applyFill="1" applyBorder="1"/>
    <xf numFmtId="0" fontId="0" fillId="12" borderId="12" xfId="0" applyFill="1" applyBorder="1"/>
    <xf numFmtId="4" fontId="22" fillId="12" borderId="11" xfId="0" applyNumberFormat="1" applyFont="1" applyFill="1" applyBorder="1" applyProtection="1">
      <protection locked="0"/>
    </xf>
    <xf numFmtId="4" fontId="22" fillId="12" borderId="13" xfId="0" applyNumberFormat="1" applyFont="1" applyFill="1" applyBorder="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4" fontId="0" fillId="12" borderId="13" xfId="0" applyNumberFormat="1" applyFill="1" applyBorder="1" applyAlignment="1" applyProtection="1">
      <alignment wrapText="1"/>
      <protection locked="0"/>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2" fillId="14" borderId="13" xfId="0" applyFont="1" applyFill="1" applyBorder="1" applyAlignment="1">
      <alignment horizontal="left"/>
    </xf>
    <xf numFmtId="0" fontId="22" fillId="14" borderId="10" xfId="0" applyFont="1" applyFill="1" applyBorder="1" applyAlignment="1">
      <alignment horizontal="left" wrapText="1"/>
    </xf>
    <xf numFmtId="0" fontId="22" fillId="14" borderId="13" xfId="0" applyFont="1" applyFill="1" applyBorder="1" applyAlignment="1">
      <alignment horizontal="left" wrapText="1"/>
    </xf>
    <xf numFmtId="0" fontId="58" fillId="14" borderId="13" xfId="45"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22" fillId="0" borderId="10" xfId="0" applyFont="1" applyBorder="1"/>
    <xf numFmtId="0" fontId="0" fillId="0" borderId="13" xfId="0" applyBorder="1"/>
    <xf numFmtId="0" fontId="0" fillId="0" borderId="9" xfId="0" applyBorder="1"/>
    <xf numFmtId="0" fontId="28" fillId="3" borderId="10" xfId="0" applyFont="1" applyFill="1" applyBorder="1"/>
    <xf numFmtId="0" fontId="28" fillId="3" borderId="13" xfId="0" applyFont="1" applyFill="1" applyBorder="1"/>
    <xf numFmtId="0" fontId="28" fillId="3" borderId="9" xfId="0" applyFont="1" applyFill="1" applyBorder="1"/>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4" fillId="5" borderId="8" xfId="0" applyFont="1" applyFill="1" applyBorder="1" applyAlignment="1">
      <alignment horizontal="left" vertical="center" wrapText="1"/>
    </xf>
    <xf numFmtId="0" fontId="0" fillId="0" borderId="8" xfId="0"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Protection="1">
      <protection locked="0"/>
    </xf>
    <xf numFmtId="0" fontId="25" fillId="6" borderId="0" xfId="0" applyFont="1" applyFill="1" applyAlignment="1" applyProtection="1">
      <alignment horizontal="right" wrapText="1"/>
      <protection locked="0"/>
    </xf>
    <xf numFmtId="0" fontId="0" fillId="6" borderId="0" xfId="0" applyFill="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0" fontId="24" fillId="0" borderId="0" xfId="0" applyFont="1" applyProtection="1">
      <protection locked="0"/>
    </xf>
    <xf numFmtId="0" fontId="0" fillId="6" borderId="0" xfId="0" applyFill="1"/>
    <xf numFmtId="0" fontId="25" fillId="6" borderId="0" xfId="0" applyFont="1" applyFill="1" applyAlignment="1">
      <alignment horizontal="right" wrapText="1"/>
    </xf>
    <xf numFmtId="0" fontId="0" fillId="0" borderId="3" xfId="0" applyBorder="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3" fontId="22" fillId="3" borderId="10" xfId="0" applyNumberFormat="1" applyFont="1" applyFill="1" applyBorder="1" applyAlignment="1">
      <alignment horizontal="right" vertical="center"/>
    </xf>
    <xf numFmtId="3" fontId="22" fillId="3" borderId="13" xfId="0" applyNumberFormat="1" applyFont="1" applyFill="1" applyBorder="1" applyAlignment="1">
      <alignment horizontal="right" vertical="center"/>
    </xf>
    <xf numFmtId="3" fontId="22" fillId="3" borderId="9" xfId="0" applyNumberFormat="1" applyFont="1" applyFill="1" applyBorder="1" applyAlignment="1">
      <alignment horizontal="right" vertical="center"/>
    </xf>
    <xf numFmtId="0" fontId="22" fillId="6" borderId="0" xfId="0" applyFont="1" applyFill="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cellXfs>
  <cellStyles count="46">
    <cellStyle name="Explanatory Text" xfId="44" builtinId="53"/>
    <cellStyle name="Followed Hyperlink" xfId="6" builtinId="9" hidden="1"/>
    <cellStyle name="Followed Hyperlink" xfId="7" builtinId="9" hidden="1"/>
    <cellStyle name="Followed Hyperlink" xfId="8" builtinId="9" hidden="1"/>
    <cellStyle name="Followed Hyperlink" xfId="21" builtinId="9" hidden="1"/>
    <cellStyle name="Followed Hyperlink" xfId="12" builtinId="9" hidden="1"/>
    <cellStyle name="Followed Hyperlink" xfId="23" builtinId="9" hidden="1"/>
    <cellStyle name="Followed Hyperlink" xfId="16" builtinId="9" hidden="1"/>
    <cellStyle name="Followed Hyperlink" xfId="26" builtinId="9" hidden="1"/>
    <cellStyle name="Followed Hyperlink" xfId="27" builtinId="9" hidden="1"/>
    <cellStyle name="Followed Hyperlink" xfId="15" builtinId="9" hidden="1"/>
    <cellStyle name="Followed Hyperlink" xfId="22" builtinId="9" hidden="1"/>
    <cellStyle name="Followed Hyperlink" xfId="17" builtinId="9" hidden="1"/>
    <cellStyle name="Followed Hyperlink" xfId="18" builtinId="9" hidden="1"/>
    <cellStyle name="Followed Hyperlink" xfId="19" builtinId="9" hidden="1"/>
    <cellStyle name="Followed Hyperlink" xfId="32" builtinId="9" hidden="1"/>
    <cellStyle name="Followed Hyperlink" xfId="28" builtinId="9" hidden="1"/>
    <cellStyle name="Followed Hyperlink" xfId="25" builtinId="9" hidden="1"/>
    <cellStyle name="Followed Hyperlink" xfId="20" builtinId="9" hidden="1"/>
    <cellStyle name="Followed Hyperlink" xfId="10" builtinId="9" hidden="1"/>
    <cellStyle name="Followed Hyperlink" xfId="30" builtinId="9" hidden="1"/>
    <cellStyle name="Followed Hyperlink" xfId="11" builtinId="9" hidden="1"/>
    <cellStyle name="Followed Hyperlink" xfId="13" builtinId="9" hidden="1"/>
    <cellStyle name="Followed Hyperlink" xfId="14" builtinId="9" hidden="1"/>
    <cellStyle name="Followed Hyperlink" xfId="29" builtinId="9" hidden="1"/>
    <cellStyle name="Followed Hyperlink" xfId="24" builtinId="9" hidden="1"/>
    <cellStyle name="Followed Hyperlink" xfId="31" builtinId="9" hidden="1"/>
    <cellStyle name="Followed Hyperlink" xfId="9" builtinId="9" hidden="1"/>
    <cellStyle name="Followed Hyperlink" xfId="33" builtinId="9" hidden="1"/>
    <cellStyle name="Followed Hyperlink" xfId="34" builtinId="9" hidden="1"/>
    <cellStyle name="Hyperlink" xfId="45" builtinId="8"/>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xfId="0" builtinId="0"/>
    <cellStyle name="Normal 2" xfId="3" xr:uid="{00000000-0005-0000-0000-000026000000}"/>
    <cellStyle name="Normal 2 2" xfId="37" xr:uid="{00000000-0005-0000-0000-000027000000}"/>
    <cellStyle name="Normal 7 2" xfId="43" xr:uid="{00000000-0005-0000-0000-000028000000}"/>
    <cellStyle name="Percent" xfId="4" builtinId="5"/>
    <cellStyle name="Protsent 2" xfId="5" xr:uid="{00000000-0005-0000-0000-00002A000000}"/>
    <cellStyle name="Protsent 3" xfId="40" xr:uid="{00000000-0005-0000-0000-00002B000000}"/>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anika.otsing@rtk.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zoomScaleNormal="100" workbookViewId="0">
      <selection activeCell="L74" sqref="L74"/>
    </sheetView>
  </sheetViews>
  <sheetFormatPr defaultColWidth="7.5703125" defaultRowHeight="12.75"/>
  <cols>
    <col min="1" max="1" width="45.85546875" customWidth="1"/>
    <col min="2" max="2" width="10.140625" style="11" customWidth="1"/>
    <col min="3" max="3" width="10.42578125" style="11" customWidth="1"/>
    <col min="4" max="4" width="8.5703125" style="11" customWidth="1"/>
    <col min="5" max="5" width="6.5703125" style="13" customWidth="1"/>
    <col min="6" max="7" width="7.5703125" style="14" customWidth="1"/>
    <col min="8" max="8" width="0.7109375" style="8" customWidth="1"/>
    <col min="9" max="9" width="12.42578125" style="8" customWidth="1"/>
    <col min="10" max="10" width="11.42578125" style="8" customWidth="1"/>
  </cols>
  <sheetData>
    <row r="1" spans="1:16">
      <c r="A1" s="304" t="s">
        <v>0</v>
      </c>
      <c r="B1" s="305"/>
      <c r="C1" s="305"/>
      <c r="D1" s="305"/>
      <c r="E1" s="305"/>
      <c r="F1" s="305"/>
      <c r="G1" s="305"/>
      <c r="H1" s="305"/>
      <c r="I1" s="305"/>
    </row>
    <row r="2" spans="1:16" ht="39" customHeight="1">
      <c r="A2" s="306" t="str">
        <f>CONCATENATE("Reimbursement Request ","No. ",B11)</f>
        <v>Reimbursement Request No. 1</v>
      </c>
      <c r="B2" s="306"/>
      <c r="C2" s="306"/>
      <c r="D2" s="306"/>
      <c r="E2" s="306"/>
      <c r="F2" s="306"/>
      <c r="G2" s="306"/>
      <c r="H2" s="306"/>
      <c r="I2" s="306"/>
    </row>
    <row r="3" spans="1:16" ht="18.75" customHeight="1">
      <c r="A3" s="307" t="str">
        <f>B6</f>
        <v>Technical Assistance Fund, Support Measure Preparation Fund</v>
      </c>
      <c r="B3" s="308"/>
      <c r="C3" s="308"/>
      <c r="D3" s="308"/>
      <c r="E3" s="308"/>
      <c r="F3" s="308"/>
      <c r="G3" s="308"/>
      <c r="H3" s="308"/>
      <c r="I3" s="308"/>
    </row>
    <row r="4" spans="1:16" ht="21" customHeight="1">
      <c r="A4" s="219" t="s">
        <v>1</v>
      </c>
      <c r="B4" s="46"/>
      <c r="C4" s="46"/>
      <c r="D4" s="46"/>
      <c r="E4" s="46"/>
      <c r="F4" s="321" t="s">
        <v>2</v>
      </c>
      <c r="G4" s="322"/>
      <c r="H4" s="323"/>
      <c r="I4" s="323"/>
    </row>
    <row r="5" spans="1:16" ht="22.7" customHeight="1">
      <c r="A5" s="290" t="s">
        <v>3</v>
      </c>
      <c r="B5" s="291"/>
      <c r="C5" s="291"/>
      <c r="D5" s="291"/>
      <c r="E5" s="291"/>
      <c r="F5" s="291"/>
      <c r="G5" s="291"/>
      <c r="H5" s="291"/>
      <c r="I5" s="292"/>
    </row>
    <row r="6" spans="1:16" ht="28.9" customHeight="1">
      <c r="A6" s="93" t="s">
        <v>4</v>
      </c>
      <c r="B6" s="315" t="s">
        <v>5</v>
      </c>
      <c r="C6" s="316"/>
      <c r="D6" s="316"/>
      <c r="E6" s="316"/>
      <c r="F6" s="316"/>
      <c r="G6" s="316"/>
      <c r="H6" s="316"/>
      <c r="I6" s="317"/>
    </row>
    <row r="7" spans="1:16" ht="14.25" customHeight="1">
      <c r="A7" s="94" t="s">
        <v>6</v>
      </c>
      <c r="B7" s="313"/>
      <c r="C7" s="313"/>
      <c r="D7" s="313"/>
      <c r="E7" s="313"/>
      <c r="F7" s="274" t="s">
        <v>7</v>
      </c>
      <c r="G7" s="274"/>
      <c r="H7" s="274"/>
      <c r="I7" s="274"/>
    </row>
    <row r="8" spans="1:16" s="9" customFormat="1" ht="14.25" customHeight="1">
      <c r="A8" s="95" t="s">
        <v>8</v>
      </c>
      <c r="B8" s="92" t="s">
        <v>9</v>
      </c>
      <c r="C8" s="318">
        <v>44978</v>
      </c>
      <c r="D8" s="262"/>
      <c r="E8" s="89" t="s">
        <v>10</v>
      </c>
      <c r="F8" s="318">
        <v>45412</v>
      </c>
      <c r="G8" s="262"/>
      <c r="H8" s="319"/>
      <c r="I8" s="320"/>
      <c r="J8" s="41"/>
    </row>
    <row r="9" spans="1:16" ht="14.25" customHeight="1">
      <c r="A9" s="96" t="s">
        <v>11</v>
      </c>
      <c r="B9" s="314"/>
      <c r="C9" s="314"/>
      <c r="D9" s="314"/>
      <c r="E9" s="314"/>
      <c r="F9" s="314"/>
      <c r="G9" s="314"/>
      <c r="H9" s="314"/>
      <c r="I9" s="314"/>
    </row>
    <row r="10" spans="1:16" s="12" customFormat="1" ht="14.25" customHeight="1">
      <c r="A10" s="97" t="s">
        <v>12</v>
      </c>
      <c r="B10" s="91" t="s">
        <v>9</v>
      </c>
      <c r="C10" s="309">
        <f>_xlfn.XLOOKUP(CONCATENATE(B11,"c"),'Financial Progress'!A5:CY5,'Financial Progress'!A6:CY6)</f>
        <v>44978</v>
      </c>
      <c r="D10" s="310"/>
      <c r="E10" s="90" t="s">
        <v>10</v>
      </c>
      <c r="F10" s="309">
        <f>_xlfn.XLOOKUP(CONCATENATE(B11,"d"),'Financial Progress'!A5:CY5,'Financial Progress'!A6:CY6)</f>
        <v>45412</v>
      </c>
      <c r="G10" s="310"/>
      <c r="H10" s="311"/>
      <c r="I10" s="312"/>
    </row>
    <row r="11" spans="1:16" ht="14.25" customHeight="1">
      <c r="A11" s="133" t="s">
        <v>13</v>
      </c>
      <c r="B11" s="324">
        <v>1</v>
      </c>
      <c r="C11" s="324"/>
      <c r="D11" s="324"/>
      <c r="E11" s="324"/>
      <c r="F11" s="324"/>
      <c r="G11" s="324"/>
      <c r="H11" s="324"/>
      <c r="I11" s="324"/>
    </row>
    <row r="12" spans="1:16" ht="15" customHeight="1">
      <c r="A12" s="94" t="s">
        <v>14</v>
      </c>
      <c r="B12" s="300">
        <f>'Financial Progress'!C71</f>
        <v>15593.02</v>
      </c>
      <c r="C12" s="301"/>
      <c r="D12" s="301"/>
      <c r="E12" s="179" t="s">
        <v>15</v>
      </c>
      <c r="F12" s="98"/>
      <c r="G12" s="99"/>
      <c r="H12" s="99"/>
      <c r="I12" s="100"/>
      <c r="J12" s="10"/>
      <c r="K12" s="10"/>
      <c r="L12" s="10"/>
      <c r="M12" s="10"/>
      <c r="N12" s="10"/>
      <c r="O12" s="10"/>
      <c r="P12" s="11"/>
    </row>
    <row r="13" spans="1:16" ht="14.25" customHeight="1">
      <c r="A13" s="94" t="s">
        <v>16</v>
      </c>
      <c r="B13" s="330">
        <v>15050</v>
      </c>
      <c r="C13" s="331"/>
      <c r="D13" s="134" t="s">
        <v>17</v>
      </c>
      <c r="E13" s="298"/>
      <c r="F13" s="299"/>
      <c r="G13" s="299"/>
      <c r="H13" s="299"/>
      <c r="I13" s="170"/>
    </row>
    <row r="14" spans="1:16" ht="14.25" customHeight="1">
      <c r="A14" s="101" t="s">
        <v>18</v>
      </c>
      <c r="B14" s="218" t="s">
        <v>19</v>
      </c>
      <c r="C14" s="215"/>
      <c r="D14" s="216">
        <f>'Financial Progress'!E71*'Financial Progress'!C9/'Financial Progress'!C71</f>
        <v>0.99999993907530427</v>
      </c>
      <c r="E14" s="281" t="s">
        <v>20</v>
      </c>
      <c r="F14" s="282"/>
      <c r="G14" s="282"/>
      <c r="H14" s="217"/>
      <c r="I14" s="209">
        <f>'Financial Progress'!BN71/'Financial Progress'!BM71</f>
        <v>1</v>
      </c>
    </row>
    <row r="15" spans="1:16" ht="14.25" customHeight="1">
      <c r="A15" s="101" t="s">
        <v>21</v>
      </c>
      <c r="B15" s="180" t="s">
        <v>22</v>
      </c>
      <c r="C15" s="332">
        <f>_xlfn.XLOOKUP(CONCATENATE(B11,"a"),'Financial Progress'!A5:BI5,'Financial Progress'!A9:BI9)</f>
        <v>1.0683760683760684</v>
      </c>
      <c r="D15" s="333"/>
      <c r="E15" s="334" t="s">
        <v>23</v>
      </c>
      <c r="F15" s="334"/>
      <c r="G15" s="334"/>
      <c r="H15" s="334"/>
      <c r="I15" s="181"/>
    </row>
    <row r="16" spans="1:16" ht="21.2" customHeight="1">
      <c r="A16" s="67"/>
      <c r="B16" s="68"/>
      <c r="E16" s="11"/>
      <c r="F16" s="11"/>
      <c r="G16" s="11"/>
      <c r="H16" s="11"/>
      <c r="I16" s="69"/>
    </row>
    <row r="17" spans="1:10" ht="14.25" customHeight="1">
      <c r="A17" s="290" t="s">
        <v>24</v>
      </c>
      <c r="B17" s="335"/>
      <c r="C17" s="335"/>
      <c r="D17" s="335"/>
      <c r="E17" s="335"/>
      <c r="F17" s="335"/>
      <c r="G17" s="335"/>
      <c r="H17" s="335"/>
      <c r="I17" s="336"/>
    </row>
    <row r="18" spans="1:10" s="9" customFormat="1" ht="14.25" customHeight="1">
      <c r="A18" s="70" t="s">
        <v>25</v>
      </c>
      <c r="B18" s="279">
        <f>_xlfn.XLOOKUP(CONCATENATE(B11,"a"),'Financial Progress'!A5:CY5,'Financial Progress'!A71:CY71)</f>
        <v>14952.61</v>
      </c>
      <c r="C18" s="280"/>
      <c r="D18" s="280"/>
      <c r="E18" s="71" t="str">
        <f>E12</f>
        <v>EUR</v>
      </c>
      <c r="F18" s="279">
        <f>_xlfn.XLOOKUP(CONCATENATE(B11,"b"),'Financial Progress'!A5:CY5,'Financial Progress'!A71:CY71)</f>
        <v>13995.64</v>
      </c>
      <c r="G18" s="280"/>
      <c r="H18" s="280"/>
      <c r="I18" s="72" t="s">
        <v>17</v>
      </c>
      <c r="J18" s="41"/>
    </row>
    <row r="19" spans="1:10" ht="14.25" customHeight="1">
      <c r="A19" s="73" t="s">
        <v>26</v>
      </c>
      <c r="B19" s="286">
        <f>ROUND(F19*C15,2)</f>
        <v>0</v>
      </c>
      <c r="C19" s="287"/>
      <c r="D19" s="287"/>
      <c r="E19" s="71" t="str">
        <f>E12</f>
        <v>EUR</v>
      </c>
      <c r="F19" s="286">
        <f>_xlfn.XLOOKUP(CONCATENATE(B11,"c"),'Financial Progress'!A5:CY5,'Financial Progress'!A71:CY71)</f>
        <v>0</v>
      </c>
      <c r="G19" s="287"/>
      <c r="H19" s="287"/>
      <c r="I19" s="72" t="s">
        <v>17</v>
      </c>
    </row>
    <row r="20" spans="1:10" ht="14.25" customHeight="1">
      <c r="A20" s="73" t="s">
        <v>27</v>
      </c>
      <c r="B20" s="325">
        <v>0</v>
      </c>
      <c r="C20" s="326"/>
      <c r="D20" s="326"/>
      <c r="E20" s="118" t="str">
        <f>E12</f>
        <v>EUR</v>
      </c>
      <c r="F20" s="302">
        <v>0</v>
      </c>
      <c r="G20" s="303"/>
      <c r="H20" s="303"/>
      <c r="I20" s="72" t="s">
        <v>17</v>
      </c>
    </row>
    <row r="21" spans="1:10" s="40" customFormat="1" ht="14.25" customHeight="1">
      <c r="A21" s="74" t="s">
        <v>28</v>
      </c>
      <c r="B21" s="293">
        <f>B18-B19-B20</f>
        <v>14952.61</v>
      </c>
      <c r="C21" s="294"/>
      <c r="D21" s="294"/>
      <c r="E21" s="75" t="str">
        <f>E12</f>
        <v>EUR</v>
      </c>
      <c r="F21" s="293">
        <f>_xlfn.XLOOKUP(CONCATENATE(B11,"d"),'Financial Progress'!A5:CY5,'Financial Progress'!A71:CY71)-F20</f>
        <v>13995.64</v>
      </c>
      <c r="G21" s="294"/>
      <c r="H21" s="294"/>
      <c r="I21" s="76" t="s">
        <v>17</v>
      </c>
      <c r="J21" s="39"/>
    </row>
    <row r="22" spans="1:10" ht="21.2" customHeight="1">
      <c r="A22" s="67"/>
      <c r="B22" s="68"/>
      <c r="E22" s="11"/>
      <c r="F22" s="11"/>
      <c r="G22" s="11"/>
      <c r="H22" s="11"/>
      <c r="I22" s="69"/>
    </row>
    <row r="23" spans="1:10" ht="15.75">
      <c r="A23" s="290" t="s">
        <v>29</v>
      </c>
      <c r="B23" s="291"/>
      <c r="C23" s="291"/>
      <c r="D23" s="291"/>
      <c r="E23" s="291"/>
      <c r="F23" s="291"/>
      <c r="G23" s="291"/>
      <c r="H23" s="291"/>
      <c r="I23" s="292"/>
    </row>
    <row r="24" spans="1:10">
      <c r="A24" s="70" t="s">
        <v>30</v>
      </c>
      <c r="B24" s="286">
        <f>B13</f>
        <v>15050</v>
      </c>
      <c r="C24" s="287"/>
      <c r="D24" s="287"/>
      <c r="E24" s="72" t="s">
        <v>17</v>
      </c>
      <c r="F24" s="283">
        <v>1</v>
      </c>
      <c r="G24" s="284"/>
      <c r="H24" s="284"/>
      <c r="I24" s="285"/>
    </row>
    <row r="25" spans="1:10">
      <c r="A25" s="73" t="s">
        <v>31</v>
      </c>
      <c r="B25" s="325">
        <v>0</v>
      </c>
      <c r="C25" s="337"/>
      <c r="D25" s="337"/>
      <c r="E25" s="72" t="s">
        <v>17</v>
      </c>
      <c r="F25" s="283">
        <f>ROUND(B25/$B$24,4)</f>
        <v>0</v>
      </c>
      <c r="G25" s="284"/>
      <c r="H25" s="284"/>
      <c r="I25" s="285"/>
    </row>
    <row r="26" spans="1:10">
      <c r="A26" s="73" t="s">
        <v>32</v>
      </c>
      <c r="B26" s="288">
        <f>B24-B25</f>
        <v>15050</v>
      </c>
      <c r="C26" s="289"/>
      <c r="D26" s="289"/>
      <c r="E26" s="77" t="s">
        <v>17</v>
      </c>
      <c r="F26" s="283">
        <f>ROUND(B26/$B$24,4)</f>
        <v>1</v>
      </c>
      <c r="G26" s="284"/>
      <c r="H26" s="284"/>
      <c r="I26" s="285"/>
    </row>
    <row r="27" spans="1:10">
      <c r="A27" s="78" t="s">
        <v>33</v>
      </c>
      <c r="B27" s="288">
        <f>F21</f>
        <v>13995.64</v>
      </c>
      <c r="C27" s="289"/>
      <c r="D27" s="289"/>
      <c r="E27" s="77" t="s">
        <v>17</v>
      </c>
      <c r="F27" s="283">
        <f>ROUND(B27/$B$24,4)</f>
        <v>0.92989999999999995</v>
      </c>
      <c r="G27" s="284"/>
      <c r="H27" s="284"/>
      <c r="I27" s="285"/>
    </row>
    <row r="28" spans="1:10" ht="14.25" customHeight="1">
      <c r="A28" s="74" t="s">
        <v>34</v>
      </c>
      <c r="B28" s="293">
        <f>B26-B27</f>
        <v>1054.3600000000006</v>
      </c>
      <c r="C28" s="294"/>
      <c r="D28" s="294"/>
      <c r="E28" s="76" t="s">
        <v>17</v>
      </c>
      <c r="F28" s="295">
        <f>B28/$B$24</f>
        <v>7.0057142857142901E-2</v>
      </c>
      <c r="G28" s="296"/>
      <c r="H28" s="296"/>
      <c r="I28" s="297"/>
    </row>
    <row r="29" spans="1:10" ht="37.5" hidden="1" customHeight="1">
      <c r="A29" s="79"/>
      <c r="B29" s="80"/>
      <c r="C29" s="80"/>
      <c r="D29" s="80"/>
      <c r="E29" s="79"/>
      <c r="F29" s="81"/>
      <c r="G29" s="81"/>
      <c r="H29" s="81"/>
      <c r="I29" s="81"/>
    </row>
    <row r="30" spans="1:10" ht="21.2" customHeight="1">
      <c r="A30" s="67"/>
      <c r="B30" s="68"/>
      <c r="E30" s="11"/>
      <c r="F30" s="11"/>
      <c r="G30" s="11"/>
      <c r="H30" s="11"/>
      <c r="I30" s="69"/>
    </row>
    <row r="31" spans="1:10" ht="15.75">
      <c r="A31" s="290" t="s">
        <v>35</v>
      </c>
      <c r="B31" s="291"/>
      <c r="C31" s="291"/>
      <c r="D31" s="291"/>
      <c r="E31" s="291"/>
      <c r="F31" s="291"/>
      <c r="G31" s="291"/>
      <c r="H31" s="291"/>
      <c r="I31" s="292"/>
    </row>
    <row r="32" spans="1:10">
      <c r="A32" s="270" t="s">
        <v>36</v>
      </c>
      <c r="B32" s="271"/>
      <c r="C32" s="272"/>
      <c r="D32" s="272"/>
      <c r="E32" s="272"/>
      <c r="F32" s="272"/>
      <c r="G32" s="272"/>
      <c r="H32" s="272"/>
      <c r="I32" s="273"/>
      <c r="J32"/>
    </row>
    <row r="33" spans="1:10">
      <c r="A33" s="119" t="s">
        <v>37</v>
      </c>
      <c r="B33" s="263"/>
      <c r="C33" s="263"/>
      <c r="D33" s="263"/>
      <c r="E33" s="274"/>
      <c r="F33" s="274"/>
      <c r="G33" s="274"/>
      <c r="H33" s="274"/>
      <c r="I33" s="274"/>
      <c r="J33"/>
    </row>
    <row r="34" spans="1:10">
      <c r="A34" s="120" t="s">
        <v>38</v>
      </c>
      <c r="B34" s="262"/>
      <c r="C34" s="262"/>
      <c r="D34" s="262"/>
      <c r="E34" s="262"/>
      <c r="F34" s="262"/>
      <c r="G34" s="262"/>
      <c r="H34" s="262"/>
      <c r="I34" s="263"/>
      <c r="J34"/>
    </row>
    <row r="35" spans="1:10">
      <c r="A35" s="275"/>
      <c r="B35" s="276"/>
      <c r="C35" s="276"/>
      <c r="D35" s="276"/>
      <c r="E35" s="276"/>
      <c r="F35" s="276"/>
      <c r="G35" s="276"/>
      <c r="H35" s="276"/>
      <c r="I35" s="277"/>
      <c r="J35"/>
    </row>
    <row r="36" spans="1:10">
      <c r="A36" s="121" t="s">
        <v>39</v>
      </c>
      <c r="B36" s="262"/>
      <c r="C36" s="262"/>
      <c r="D36" s="262"/>
      <c r="E36" s="262"/>
      <c r="F36" s="262"/>
      <c r="G36" s="262"/>
      <c r="H36" s="262"/>
      <c r="I36" s="263"/>
      <c r="J36"/>
    </row>
    <row r="37" spans="1:10">
      <c r="A37" s="121" t="s">
        <v>40</v>
      </c>
      <c r="B37" s="262"/>
      <c r="C37" s="262"/>
      <c r="D37" s="262"/>
      <c r="E37" s="262"/>
      <c r="F37" s="262"/>
      <c r="G37" s="262"/>
      <c r="H37" s="262"/>
      <c r="I37" s="263"/>
      <c r="J37"/>
    </row>
    <row r="38" spans="1:10">
      <c r="A38" s="121" t="s">
        <v>41</v>
      </c>
      <c r="B38" s="262"/>
      <c r="C38" s="262"/>
      <c r="D38" s="262"/>
      <c r="E38" s="262"/>
      <c r="F38" s="262"/>
      <c r="G38" s="262"/>
      <c r="H38" s="262"/>
      <c r="I38" s="263"/>
      <c r="J38"/>
    </row>
    <row r="39" spans="1:10">
      <c r="A39" s="121" t="s">
        <v>42</v>
      </c>
      <c r="B39" s="262"/>
      <c r="C39" s="262"/>
      <c r="D39" s="262"/>
      <c r="E39" s="262"/>
      <c r="F39" s="262"/>
      <c r="G39" s="262"/>
      <c r="H39" s="262"/>
      <c r="I39" s="263"/>
      <c r="J39"/>
    </row>
    <row r="40" spans="1:10">
      <c r="A40" s="264"/>
      <c r="B40" s="265"/>
      <c r="C40" s="265"/>
      <c r="D40" s="265"/>
      <c r="E40" s="265"/>
      <c r="F40" s="265"/>
      <c r="G40" s="265"/>
      <c r="H40" s="265"/>
      <c r="I40" s="266"/>
      <c r="J40"/>
    </row>
    <row r="41" spans="1:10">
      <c r="A41" s="267" t="s">
        <v>43</v>
      </c>
      <c r="B41" s="268"/>
      <c r="C41" s="268"/>
      <c r="D41" s="268"/>
      <c r="E41" s="268"/>
      <c r="F41" s="268"/>
      <c r="G41" s="268"/>
      <c r="H41" s="268"/>
      <c r="I41" s="269"/>
      <c r="J41"/>
    </row>
    <row r="42" spans="1:10" ht="109.5" customHeight="1">
      <c r="A42" s="253" t="s">
        <v>44</v>
      </c>
      <c r="B42" s="254"/>
      <c r="C42" s="254"/>
      <c r="D42" s="254"/>
      <c r="E42" s="254"/>
      <c r="F42" s="254"/>
      <c r="G42" s="254"/>
      <c r="H42" s="254"/>
      <c r="I42" s="255"/>
      <c r="J42"/>
    </row>
    <row r="43" spans="1:10" ht="50.25" customHeight="1">
      <c r="A43" s="182" t="s">
        <v>277</v>
      </c>
      <c r="B43" s="122" t="s">
        <v>45</v>
      </c>
      <c r="C43" s="256" t="s">
        <v>278</v>
      </c>
      <c r="D43" s="257"/>
      <c r="E43" s="257"/>
      <c r="F43" s="257"/>
      <c r="G43" s="257"/>
      <c r="H43" s="257"/>
      <c r="I43" s="258"/>
      <c r="J43"/>
    </row>
    <row r="44" spans="1:10" ht="50.25" customHeight="1">
      <c r="A44" s="123" t="s">
        <v>46</v>
      </c>
      <c r="B44" s="259"/>
      <c r="C44" s="260"/>
      <c r="D44" s="260"/>
      <c r="E44" s="260"/>
      <c r="F44" s="260"/>
      <c r="G44" s="260"/>
      <c r="H44" s="260"/>
      <c r="I44" s="261"/>
      <c r="J44"/>
    </row>
    <row r="45" spans="1:10" ht="17.25" customHeight="1">
      <c r="A45" s="278" t="s">
        <v>47</v>
      </c>
      <c r="B45" s="272"/>
      <c r="C45" s="272"/>
      <c r="D45" s="272"/>
      <c r="E45" s="272"/>
      <c r="F45" s="272"/>
      <c r="G45" s="272"/>
      <c r="H45" s="272"/>
      <c r="I45" s="273"/>
      <c r="J45"/>
    </row>
    <row r="46" spans="1:10" ht="32.450000000000003" customHeight="1">
      <c r="A46" s="119" t="s">
        <v>48</v>
      </c>
      <c r="B46" s="263" t="s">
        <v>49</v>
      </c>
      <c r="C46" s="263"/>
      <c r="D46" s="263"/>
      <c r="E46" s="274"/>
      <c r="F46" s="274"/>
      <c r="G46" s="274"/>
      <c r="H46" s="274"/>
      <c r="I46" s="274"/>
      <c r="J46"/>
    </row>
    <row r="47" spans="1:10" ht="15" customHeight="1">
      <c r="A47" s="120" t="s">
        <v>50</v>
      </c>
      <c r="B47" s="262" t="s">
        <v>51</v>
      </c>
      <c r="C47" s="262"/>
      <c r="D47" s="262"/>
      <c r="E47" s="262"/>
      <c r="F47" s="262"/>
      <c r="G47" s="262"/>
      <c r="H47" s="262"/>
      <c r="I47" s="263"/>
      <c r="J47"/>
    </row>
    <row r="48" spans="1:10" ht="16.149999999999999" customHeight="1">
      <c r="A48" s="275"/>
      <c r="B48" s="276"/>
      <c r="C48" s="276"/>
      <c r="D48" s="276"/>
      <c r="E48" s="276"/>
      <c r="F48" s="276"/>
      <c r="G48" s="276"/>
      <c r="H48" s="276"/>
      <c r="I48" s="277"/>
      <c r="J48"/>
    </row>
    <row r="49" spans="1:10" ht="16.5" customHeight="1">
      <c r="A49" s="121" t="s">
        <v>52</v>
      </c>
      <c r="B49" s="262" t="s">
        <v>53</v>
      </c>
      <c r="C49" s="262"/>
      <c r="D49" s="262"/>
      <c r="E49" s="262"/>
      <c r="F49" s="262"/>
      <c r="G49" s="262"/>
      <c r="H49" s="262"/>
      <c r="I49" s="263"/>
      <c r="J49"/>
    </row>
    <row r="50" spans="1:10">
      <c r="A50" s="121" t="s">
        <v>54</v>
      </c>
      <c r="B50" s="262" t="s">
        <v>55</v>
      </c>
      <c r="C50" s="262"/>
      <c r="D50" s="262"/>
      <c r="E50" s="262"/>
      <c r="F50" s="262"/>
      <c r="G50" s="262"/>
      <c r="H50" s="262"/>
      <c r="I50" s="263"/>
      <c r="J50"/>
    </row>
    <row r="51" spans="1:10">
      <c r="A51" s="121" t="s">
        <v>56</v>
      </c>
      <c r="B51" s="262" t="s">
        <v>57</v>
      </c>
      <c r="C51" s="262"/>
      <c r="D51" s="262"/>
      <c r="E51" s="262"/>
      <c r="F51" s="262"/>
      <c r="G51" s="262"/>
      <c r="H51" s="262"/>
      <c r="I51" s="263"/>
      <c r="J51"/>
    </row>
    <row r="52" spans="1:10">
      <c r="A52" s="121" t="s">
        <v>58</v>
      </c>
      <c r="B52" s="262">
        <v>3726632073</v>
      </c>
      <c r="C52" s="262"/>
      <c r="D52" s="262"/>
      <c r="E52" s="262"/>
      <c r="F52" s="262"/>
      <c r="G52" s="262"/>
      <c r="H52" s="262"/>
      <c r="I52" s="263"/>
      <c r="J52"/>
    </row>
    <row r="53" spans="1:10">
      <c r="A53" s="264"/>
      <c r="B53" s="265"/>
      <c r="C53" s="265"/>
      <c r="D53" s="265"/>
      <c r="E53" s="265"/>
      <c r="F53" s="265"/>
      <c r="G53" s="265"/>
      <c r="H53" s="265"/>
      <c r="I53" s="266"/>
      <c r="J53"/>
    </row>
    <row r="54" spans="1:10" ht="13.5" customHeight="1">
      <c r="A54" s="351" t="s">
        <v>59</v>
      </c>
      <c r="B54" s="352"/>
      <c r="C54" s="352"/>
      <c r="D54" s="352"/>
      <c r="E54" s="352"/>
      <c r="F54" s="352"/>
      <c r="G54" s="352"/>
      <c r="H54" s="352"/>
      <c r="I54" s="353"/>
      <c r="J54"/>
    </row>
    <row r="55" spans="1:10" ht="97.5" customHeight="1">
      <c r="A55" s="338" t="s">
        <v>60</v>
      </c>
      <c r="B55" s="339"/>
      <c r="C55" s="339"/>
      <c r="D55" s="339"/>
      <c r="E55" s="339"/>
      <c r="F55" s="339"/>
      <c r="G55" s="339"/>
      <c r="H55" s="339"/>
      <c r="I55" s="340"/>
      <c r="J55"/>
    </row>
    <row r="56" spans="1:10">
      <c r="A56" s="183" t="s">
        <v>61</v>
      </c>
      <c r="B56" s="82" t="s">
        <v>54</v>
      </c>
      <c r="C56" s="327" t="s">
        <v>62</v>
      </c>
      <c r="D56" s="328"/>
      <c r="E56" s="328"/>
      <c r="F56" s="328"/>
      <c r="G56" s="328"/>
      <c r="H56" s="328"/>
      <c r="I56" s="329"/>
      <c r="J56"/>
    </row>
    <row r="57" spans="1:10" ht="50.25" customHeight="1">
      <c r="A57" s="83" t="s">
        <v>63</v>
      </c>
      <c r="B57" s="348"/>
      <c r="C57" s="349"/>
      <c r="D57" s="349"/>
      <c r="E57" s="349"/>
      <c r="F57" s="349"/>
      <c r="G57" s="349"/>
      <c r="H57" s="349"/>
      <c r="I57" s="350"/>
      <c r="J57"/>
    </row>
    <row r="58" spans="1:10">
      <c r="A58" s="84" t="s">
        <v>64</v>
      </c>
      <c r="B58" s="85"/>
      <c r="C58" s="85"/>
      <c r="D58" s="85"/>
      <c r="E58" s="85"/>
      <c r="F58" s="85"/>
      <c r="G58" s="85"/>
      <c r="H58" s="85"/>
      <c r="I58" s="86"/>
      <c r="J58"/>
    </row>
    <row r="59" spans="1:10" ht="13.5" customHeight="1">
      <c r="A59" s="250" t="s">
        <v>48</v>
      </c>
      <c r="B59" s="341" t="s">
        <v>49</v>
      </c>
      <c r="C59" s="341"/>
      <c r="D59" s="341"/>
      <c r="E59" s="341"/>
      <c r="F59" s="341"/>
      <c r="G59" s="341"/>
      <c r="H59" s="341"/>
      <c r="I59" s="341"/>
      <c r="J59"/>
    </row>
    <row r="60" spans="1:10">
      <c r="A60" s="250" t="s">
        <v>50</v>
      </c>
      <c r="B60" s="341" t="s">
        <v>51</v>
      </c>
      <c r="C60" s="341"/>
      <c r="D60" s="341"/>
      <c r="E60" s="341"/>
      <c r="F60" s="341"/>
      <c r="G60" s="341"/>
      <c r="H60" s="341"/>
      <c r="I60" s="341"/>
      <c r="J60"/>
    </row>
    <row r="61" spans="1:10">
      <c r="A61" s="342"/>
      <c r="B61" s="343"/>
      <c r="C61" s="343"/>
      <c r="D61" s="343"/>
      <c r="E61" s="343"/>
      <c r="F61" s="343"/>
      <c r="G61" s="343"/>
      <c r="H61" s="343"/>
      <c r="I61" s="343"/>
      <c r="J61"/>
    </row>
    <row r="62" spans="1:10" ht="15.75" customHeight="1">
      <c r="A62" s="66" t="s">
        <v>52</v>
      </c>
      <c r="B62" s="341" t="s">
        <v>65</v>
      </c>
      <c r="C62" s="341"/>
      <c r="D62" s="341"/>
      <c r="E62" s="341"/>
      <c r="F62" s="341"/>
      <c r="G62" s="341"/>
      <c r="H62" s="341"/>
      <c r="I62" s="341"/>
      <c r="J62"/>
    </row>
    <row r="63" spans="1:10">
      <c r="A63" s="66" t="s">
        <v>54</v>
      </c>
      <c r="B63" s="341" t="s">
        <v>66</v>
      </c>
      <c r="C63" s="341"/>
      <c r="D63" s="341"/>
      <c r="E63" s="341"/>
      <c r="F63" s="341"/>
      <c r="G63" s="341"/>
      <c r="H63" s="341"/>
      <c r="I63" s="341"/>
    </row>
    <row r="64" spans="1:10" ht="14.25" customHeight="1">
      <c r="A64" s="66" t="s">
        <v>56</v>
      </c>
      <c r="B64" s="344" t="s">
        <v>67</v>
      </c>
      <c r="C64" s="344"/>
      <c r="D64" s="344"/>
      <c r="E64" s="344"/>
      <c r="F64" s="344"/>
      <c r="G64" s="344"/>
      <c r="H64" s="344"/>
      <c r="I64" s="344"/>
      <c r="J64"/>
    </row>
    <row r="65" spans="1:9">
      <c r="A65" s="66" t="s">
        <v>58</v>
      </c>
      <c r="B65" s="341">
        <v>3726631926</v>
      </c>
      <c r="C65" s="341"/>
      <c r="D65" s="341"/>
      <c r="E65" s="341"/>
      <c r="F65" s="341"/>
      <c r="G65" s="341"/>
      <c r="H65" s="341"/>
      <c r="I65" s="341"/>
    </row>
    <row r="66" spans="1:9">
      <c r="A66" s="121"/>
      <c r="B66" s="124"/>
      <c r="C66" s="124"/>
      <c r="D66" s="124"/>
      <c r="E66" s="124"/>
      <c r="F66" s="124"/>
      <c r="G66" s="124"/>
      <c r="H66" s="124"/>
      <c r="I66" s="125"/>
    </row>
    <row r="67" spans="1:9">
      <c r="A67" s="66" t="s">
        <v>68</v>
      </c>
      <c r="B67" s="87"/>
      <c r="C67" s="87"/>
      <c r="D67" s="87"/>
      <c r="E67" s="87"/>
      <c r="F67" s="87"/>
      <c r="G67" s="87"/>
      <c r="H67" s="87"/>
      <c r="I67" s="88"/>
    </row>
    <row r="68" spans="1:9" ht="117.75" customHeight="1">
      <c r="A68" s="345" t="s">
        <v>69</v>
      </c>
      <c r="B68" s="346"/>
      <c r="C68" s="346"/>
      <c r="D68" s="346"/>
      <c r="E68" s="346"/>
      <c r="F68" s="346"/>
      <c r="G68" s="346"/>
      <c r="H68" s="346"/>
      <c r="I68" s="347"/>
    </row>
    <row r="69" spans="1:9">
      <c r="A69" s="251" t="s">
        <v>70</v>
      </c>
      <c r="B69" s="126"/>
      <c r="C69" s="126"/>
      <c r="D69" s="126"/>
      <c r="E69" s="126"/>
      <c r="F69" s="126"/>
      <c r="G69" s="126"/>
      <c r="H69" s="126"/>
      <c r="I69" s="127"/>
    </row>
    <row r="70" spans="1:9">
      <c r="A70" s="252" t="s">
        <v>71</v>
      </c>
      <c r="B70" s="128"/>
      <c r="C70" s="128"/>
      <c r="D70" s="128"/>
      <c r="E70" s="128"/>
      <c r="F70" s="128"/>
      <c r="G70" s="128"/>
      <c r="H70" s="128"/>
      <c r="I70" s="129"/>
    </row>
    <row r="71" spans="1:9">
      <c r="A71" s="252" t="s">
        <v>72</v>
      </c>
      <c r="B71" s="128"/>
      <c r="C71" s="128"/>
      <c r="D71" s="128"/>
      <c r="E71" s="128"/>
      <c r="F71" s="128"/>
      <c r="G71" s="128"/>
      <c r="H71" s="128"/>
      <c r="I71" s="129"/>
    </row>
    <row r="72" spans="1:9">
      <c r="A72" s="252" t="s">
        <v>73</v>
      </c>
      <c r="B72" s="128"/>
      <c r="C72" s="128"/>
      <c r="D72" s="128"/>
      <c r="E72" s="128"/>
      <c r="F72" s="128"/>
      <c r="G72" s="128"/>
      <c r="H72" s="128"/>
      <c r="I72" s="129"/>
    </row>
    <row r="73" spans="1:9">
      <c r="A73" s="252" t="s">
        <v>74</v>
      </c>
      <c r="B73" s="130"/>
      <c r="C73" s="130"/>
      <c r="D73" s="130"/>
      <c r="E73" s="128"/>
      <c r="F73" s="131"/>
      <c r="G73" s="131"/>
      <c r="H73" s="131"/>
      <c r="I73" s="132"/>
    </row>
    <row r="74" spans="1:9">
      <c r="A74" s="182" t="s">
        <v>279</v>
      </c>
      <c r="B74" s="122" t="s">
        <v>45</v>
      </c>
      <c r="C74" s="256" t="s">
        <v>280</v>
      </c>
      <c r="D74" s="257"/>
      <c r="E74" s="257"/>
      <c r="F74" s="257"/>
      <c r="G74" s="257"/>
      <c r="H74" s="257"/>
      <c r="I74" s="258"/>
    </row>
    <row r="75" spans="1:9" ht="50.25" customHeight="1">
      <c r="A75" s="123" t="s">
        <v>63</v>
      </c>
      <c r="B75" s="259"/>
      <c r="C75" s="260"/>
      <c r="D75" s="260"/>
      <c r="E75" s="260"/>
      <c r="F75" s="260"/>
      <c r="G75" s="260"/>
      <c r="H75" s="260"/>
      <c r="I75" s="261"/>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57:I57"/>
    <mergeCell ref="B49:I49"/>
    <mergeCell ref="B50:I50"/>
    <mergeCell ref="A54:I54"/>
    <mergeCell ref="A53:I53"/>
    <mergeCell ref="B51:I51"/>
    <mergeCell ref="B75:I75"/>
    <mergeCell ref="B60:I60"/>
    <mergeCell ref="A61:I61"/>
    <mergeCell ref="B59:I59"/>
    <mergeCell ref="B62:I62"/>
    <mergeCell ref="B63:I63"/>
    <mergeCell ref="B64:I64"/>
    <mergeCell ref="B65:I65"/>
    <mergeCell ref="A68:I68"/>
    <mergeCell ref="C74:I74"/>
    <mergeCell ref="F4:I4"/>
    <mergeCell ref="B11:I11"/>
    <mergeCell ref="B21:D21"/>
    <mergeCell ref="B20:D20"/>
    <mergeCell ref="C56:I56"/>
    <mergeCell ref="B13:C13"/>
    <mergeCell ref="C15:D15"/>
    <mergeCell ref="E15:H15"/>
    <mergeCell ref="A17:I17"/>
    <mergeCell ref="B52:I52"/>
    <mergeCell ref="B25:D25"/>
    <mergeCell ref="A55:I55"/>
    <mergeCell ref="F25:I25"/>
    <mergeCell ref="B46:I46"/>
    <mergeCell ref="B47:I47"/>
    <mergeCell ref="A48:I48"/>
    <mergeCell ref="E13:H13"/>
    <mergeCell ref="B12:D12"/>
    <mergeCell ref="F21:H21"/>
    <mergeCell ref="F20:H20"/>
    <mergeCell ref="A1:I1"/>
    <mergeCell ref="A2:I2"/>
    <mergeCell ref="A3:I3"/>
    <mergeCell ref="F10:I10"/>
    <mergeCell ref="F7:I7"/>
    <mergeCell ref="B7:E7"/>
    <mergeCell ref="B9:I9"/>
    <mergeCell ref="C10:D10"/>
    <mergeCell ref="B6:I6"/>
    <mergeCell ref="A5:I5"/>
    <mergeCell ref="C8:D8"/>
    <mergeCell ref="F8:I8"/>
    <mergeCell ref="A45:I45"/>
    <mergeCell ref="B18:D18"/>
    <mergeCell ref="E14:G14"/>
    <mergeCell ref="F26:I26"/>
    <mergeCell ref="F18:H18"/>
    <mergeCell ref="B24:D24"/>
    <mergeCell ref="F24:I24"/>
    <mergeCell ref="B27:D27"/>
    <mergeCell ref="B26:D26"/>
    <mergeCell ref="B19:D19"/>
    <mergeCell ref="A23:I23"/>
    <mergeCell ref="F19:H19"/>
    <mergeCell ref="F27:I27"/>
    <mergeCell ref="A31:I31"/>
    <mergeCell ref="B28:D28"/>
    <mergeCell ref="F28:I28"/>
    <mergeCell ref="A32:I32"/>
    <mergeCell ref="B33:I33"/>
    <mergeCell ref="B34:I34"/>
    <mergeCell ref="A35:I35"/>
    <mergeCell ref="B36:I36"/>
    <mergeCell ref="A42:I42"/>
    <mergeCell ref="C43:I43"/>
    <mergeCell ref="B44:I44"/>
    <mergeCell ref="B37:I37"/>
    <mergeCell ref="B38:I38"/>
    <mergeCell ref="B39:I39"/>
    <mergeCell ref="A40:I40"/>
    <mergeCell ref="A41:I41"/>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64" r:id="rId1" display="mailto:janika.otsing@rtk.ee" xr:uid="{00441DC8-41DF-4B26-A0BC-96BF7D6D29A4}"/>
  </hyperlinks>
  <pageMargins left="0.23622047244094491" right="0.23622047244094491" top="0.35433070866141736" bottom="0.35433070866141736" header="0.31496062992125984" footer="0.31496062992125984"/>
  <pageSetup paperSize="9" scale="94" fitToHeight="0" orientation="portrait" r:id="rId2"/>
  <headerFooter alignWithMargins="0">
    <oddFooter>&amp;Ltemplate v13.7.23&amp;C&amp;A&amp;RPage &amp;P</oddFooter>
  </headerFooter>
  <rowBreaks count="1" manualBreakCount="1">
    <brk id="44"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topLeftCell="A8" zoomScaleNormal="100" zoomScalePageLayoutView="85" workbookViewId="0">
      <selection activeCell="F10" sqref="F10"/>
    </sheetView>
  </sheetViews>
  <sheetFormatPr defaultColWidth="7.5703125" defaultRowHeight="12.75"/>
  <cols>
    <col min="1" max="1" width="6.28515625" style="15" customWidth="1"/>
    <col min="2" max="2" width="39.7109375" style="15" customWidth="1"/>
    <col min="3" max="3" width="11.85546875" style="15" customWidth="1"/>
    <col min="4" max="5" width="11" style="15" customWidth="1"/>
    <col min="6" max="61" width="11" style="27" customWidth="1"/>
    <col min="62" max="68" width="11" style="15" customWidth="1"/>
    <col min="69" max="69" width="15.7109375" style="15" customWidth="1"/>
    <col min="70" max="70" width="11.28515625" style="15" customWidth="1"/>
    <col min="71" max="71" width="12.85546875" style="17" customWidth="1"/>
    <col min="72" max="72" width="12.5703125" style="17" customWidth="1"/>
    <col min="73" max="73" width="13.7109375" style="15" customWidth="1"/>
    <col min="74" max="74" width="17" style="15" customWidth="1"/>
    <col min="75" max="75" width="13.28515625" style="15" customWidth="1"/>
    <col min="76" max="76" width="12.42578125" style="15" bestFit="1" customWidth="1"/>
    <col min="77" max="77" width="13.28515625" style="15" customWidth="1"/>
    <col min="78" max="16384" width="7.5703125" style="15"/>
  </cols>
  <sheetData>
    <row r="1" spans="1:77">
      <c r="A1" s="369" t="str">
        <f>'Reimbursement Request'!A1:I1</f>
        <v>Swiss-Estonian Cooperation Programme</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1"/>
      <c r="BS1" s="372"/>
    </row>
    <row r="2" spans="1:77">
      <c r="A2" s="373" t="str">
        <f>CONCATENATE('Reimbursement Request'!A3:I3," / ",'Reimbursement Request'!A2:I2)</f>
        <v>Technical Assistance Fund, Support Measure Preparation Fund / Reimbursement Request No. 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5"/>
    </row>
    <row r="3" spans="1:77" ht="20.25">
      <c r="A3" s="376" t="s">
        <v>75</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8"/>
      <c r="BS3" s="379"/>
    </row>
    <row r="4" spans="1:77" ht="15.75">
      <c r="A4" s="192"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80"/>
      <c r="BR4" s="381"/>
      <c r="BS4" s="379"/>
    </row>
    <row r="5" spans="1:77" s="178" customFormat="1" ht="27" hidden="1" customHeight="1">
      <c r="A5" s="171"/>
      <c r="B5" s="172"/>
      <c r="C5" s="172"/>
      <c r="D5" s="172"/>
      <c r="E5" s="172"/>
      <c r="F5" s="173" t="s">
        <v>76</v>
      </c>
      <c r="G5" s="173" t="s">
        <v>77</v>
      </c>
      <c r="H5" s="173" t="s">
        <v>78</v>
      </c>
      <c r="I5" s="173" t="s">
        <v>79</v>
      </c>
      <c r="J5" s="173" t="s">
        <v>80</v>
      </c>
      <c r="K5" s="173" t="s">
        <v>81</v>
      </c>
      <c r="L5" s="173" t="s">
        <v>82</v>
      </c>
      <c r="M5" s="173" t="s">
        <v>83</v>
      </c>
      <c r="N5" s="173" t="s">
        <v>84</v>
      </c>
      <c r="O5" s="173" t="s">
        <v>85</v>
      </c>
      <c r="P5" s="173" t="s">
        <v>86</v>
      </c>
      <c r="Q5" s="173" t="s">
        <v>87</v>
      </c>
      <c r="R5" s="173" t="s">
        <v>88</v>
      </c>
      <c r="S5" s="173" t="s">
        <v>89</v>
      </c>
      <c r="T5" s="173" t="s">
        <v>90</v>
      </c>
      <c r="U5" s="173" t="s">
        <v>91</v>
      </c>
      <c r="V5" s="173" t="s">
        <v>92</v>
      </c>
      <c r="W5" s="173" t="s">
        <v>93</v>
      </c>
      <c r="X5" s="173" t="s">
        <v>94</v>
      </c>
      <c r="Y5" s="173" t="s">
        <v>95</v>
      </c>
      <c r="Z5" s="173" t="s">
        <v>96</v>
      </c>
      <c r="AA5" s="173" t="s">
        <v>97</v>
      </c>
      <c r="AB5" s="173" t="s">
        <v>98</v>
      </c>
      <c r="AC5" s="173" t="s">
        <v>99</v>
      </c>
      <c r="AD5" s="173" t="s">
        <v>100</v>
      </c>
      <c r="AE5" s="173" t="s">
        <v>101</v>
      </c>
      <c r="AF5" s="173" t="s">
        <v>102</v>
      </c>
      <c r="AG5" s="173" t="s">
        <v>103</v>
      </c>
      <c r="AH5" s="174" t="s">
        <v>104</v>
      </c>
      <c r="AI5" s="174" t="s">
        <v>105</v>
      </c>
      <c r="AJ5" s="174" t="s">
        <v>106</v>
      </c>
      <c r="AK5" s="174" t="s">
        <v>107</v>
      </c>
      <c r="AL5" s="173" t="s">
        <v>108</v>
      </c>
      <c r="AM5" s="173" t="s">
        <v>109</v>
      </c>
      <c r="AN5" s="173" t="s">
        <v>110</v>
      </c>
      <c r="AO5" s="173" t="s">
        <v>111</v>
      </c>
      <c r="AP5" s="174" t="s">
        <v>112</v>
      </c>
      <c r="AQ5" s="174" t="s">
        <v>113</v>
      </c>
      <c r="AR5" s="174" t="s">
        <v>114</v>
      </c>
      <c r="AS5" s="174" t="s">
        <v>115</v>
      </c>
      <c r="AT5" s="173" t="s">
        <v>116</v>
      </c>
      <c r="AU5" s="173" t="s">
        <v>117</v>
      </c>
      <c r="AV5" s="173" t="s">
        <v>118</v>
      </c>
      <c r="AW5" s="173" t="s">
        <v>119</v>
      </c>
      <c r="AX5" s="173" t="s">
        <v>120</v>
      </c>
      <c r="AY5" s="173" t="s">
        <v>121</v>
      </c>
      <c r="AZ5" s="173" t="s">
        <v>122</v>
      </c>
      <c r="BA5" s="173" t="s">
        <v>123</v>
      </c>
      <c r="BB5" s="173" t="s">
        <v>124</v>
      </c>
      <c r="BC5" s="173" t="s">
        <v>125</v>
      </c>
      <c r="BD5" s="173" t="s">
        <v>126</v>
      </c>
      <c r="BE5" s="173" t="s">
        <v>127</v>
      </c>
      <c r="BF5" s="174" t="s">
        <v>128</v>
      </c>
      <c r="BG5" s="173" t="s">
        <v>129</v>
      </c>
      <c r="BH5" s="173" t="s">
        <v>130</v>
      </c>
      <c r="BI5" s="173" t="s">
        <v>131</v>
      </c>
      <c r="BJ5" s="175"/>
      <c r="BK5" s="176"/>
      <c r="BL5" s="175"/>
      <c r="BM5" s="175"/>
      <c r="BN5" s="175"/>
      <c r="BO5" s="175"/>
      <c r="BP5" s="175"/>
      <c r="BQ5" s="175"/>
      <c r="BR5" s="175"/>
      <c r="BS5" s="177"/>
    </row>
    <row r="6" spans="1:77" s="19" customFormat="1" ht="12.75" customHeight="1">
      <c r="A6" s="382" t="s">
        <v>132</v>
      </c>
      <c r="B6" s="383"/>
      <c r="C6" s="384"/>
      <c r="D6" s="167"/>
      <c r="E6" s="167"/>
      <c r="F6" s="390" t="s">
        <v>133</v>
      </c>
      <c r="G6" s="357"/>
      <c r="H6" s="242">
        <v>44978</v>
      </c>
      <c r="I6" s="242">
        <v>45412</v>
      </c>
      <c r="J6" s="356" t="s">
        <v>134</v>
      </c>
      <c r="K6" s="357"/>
      <c r="L6" s="242" t="s">
        <v>135</v>
      </c>
      <c r="M6" s="242" t="s">
        <v>136</v>
      </c>
      <c r="N6" s="356" t="s">
        <v>137</v>
      </c>
      <c r="O6" s="357"/>
      <c r="P6" s="242" t="s">
        <v>135</v>
      </c>
      <c r="Q6" s="242" t="s">
        <v>136</v>
      </c>
      <c r="R6" s="356" t="s">
        <v>138</v>
      </c>
      <c r="S6" s="357"/>
      <c r="T6" s="242" t="s">
        <v>135</v>
      </c>
      <c r="U6" s="242" t="s">
        <v>136</v>
      </c>
      <c r="V6" s="356" t="s">
        <v>139</v>
      </c>
      <c r="W6" s="357"/>
      <c r="X6" s="242" t="s">
        <v>135</v>
      </c>
      <c r="Y6" s="242" t="s">
        <v>136</v>
      </c>
      <c r="Z6" s="356" t="s">
        <v>140</v>
      </c>
      <c r="AA6" s="357"/>
      <c r="AB6" s="242" t="s">
        <v>135</v>
      </c>
      <c r="AC6" s="242" t="s">
        <v>136</v>
      </c>
      <c r="AD6" s="356" t="s">
        <v>141</v>
      </c>
      <c r="AE6" s="357"/>
      <c r="AF6" s="242" t="s">
        <v>135</v>
      </c>
      <c r="AG6" s="242" t="s">
        <v>136</v>
      </c>
      <c r="AH6" s="356" t="s">
        <v>142</v>
      </c>
      <c r="AI6" s="357"/>
      <c r="AJ6" s="242" t="s">
        <v>135</v>
      </c>
      <c r="AK6" s="242" t="s">
        <v>136</v>
      </c>
      <c r="AL6" s="356" t="s">
        <v>143</v>
      </c>
      <c r="AM6" s="357"/>
      <c r="AN6" s="242" t="s">
        <v>135</v>
      </c>
      <c r="AO6" s="242" t="s">
        <v>136</v>
      </c>
      <c r="AP6" s="356" t="s">
        <v>144</v>
      </c>
      <c r="AQ6" s="357"/>
      <c r="AR6" s="242" t="s">
        <v>135</v>
      </c>
      <c r="AS6" s="242" t="s">
        <v>136</v>
      </c>
      <c r="AT6" s="356" t="s">
        <v>145</v>
      </c>
      <c r="AU6" s="357"/>
      <c r="AV6" s="242" t="s">
        <v>135</v>
      </c>
      <c r="AW6" s="242" t="s">
        <v>136</v>
      </c>
      <c r="AX6" s="356" t="s">
        <v>146</v>
      </c>
      <c r="AY6" s="357"/>
      <c r="AZ6" s="242" t="s">
        <v>135</v>
      </c>
      <c r="BA6" s="242" t="s">
        <v>136</v>
      </c>
      <c r="BB6" s="356" t="s">
        <v>147</v>
      </c>
      <c r="BC6" s="357"/>
      <c r="BD6" s="242" t="s">
        <v>135</v>
      </c>
      <c r="BE6" s="242" t="s">
        <v>136</v>
      </c>
      <c r="BF6" s="356" t="s">
        <v>148</v>
      </c>
      <c r="BG6" s="357"/>
      <c r="BH6" s="242" t="s">
        <v>135</v>
      </c>
      <c r="BI6" s="242" t="s">
        <v>136</v>
      </c>
      <c r="BJ6" s="387" t="s">
        <v>149</v>
      </c>
      <c r="BK6" s="388"/>
      <c r="BL6" s="388"/>
      <c r="BM6" s="388"/>
      <c r="BN6" s="388"/>
      <c r="BO6" s="388"/>
      <c r="BP6" s="389"/>
      <c r="BQ6" s="385" t="s">
        <v>150</v>
      </c>
      <c r="BR6" s="355"/>
      <c r="BS6" s="386"/>
      <c r="BT6" s="18"/>
    </row>
    <row r="7" spans="1:77" s="21" customFormat="1">
      <c r="A7" s="151"/>
      <c r="B7" s="58"/>
      <c r="C7" s="58" t="str">
        <f>'Reimbursement Request'!E12</f>
        <v>EUR</v>
      </c>
      <c r="D7" s="102" t="s">
        <v>151</v>
      </c>
      <c r="E7" s="102" t="s">
        <v>17</v>
      </c>
      <c r="F7" s="220" t="str">
        <f>$C$7</f>
        <v>EUR</v>
      </c>
      <c r="G7" s="221" t="s">
        <v>17</v>
      </c>
      <c r="H7" s="221" t="s">
        <v>17</v>
      </c>
      <c r="I7" s="222" t="s">
        <v>17</v>
      </c>
      <c r="J7" s="223" t="str">
        <f>$C$7</f>
        <v>EUR</v>
      </c>
      <c r="K7" s="224" t="s">
        <v>17</v>
      </c>
      <c r="L7" s="224" t="s">
        <v>17</v>
      </c>
      <c r="M7" s="225" t="s">
        <v>17</v>
      </c>
      <c r="N7" s="223" t="str">
        <f>$C$7</f>
        <v>EUR</v>
      </c>
      <c r="O7" s="224" t="s">
        <v>17</v>
      </c>
      <c r="P7" s="224" t="s">
        <v>17</v>
      </c>
      <c r="Q7" s="225" t="s">
        <v>17</v>
      </c>
      <c r="R7" s="223" t="str">
        <f>$C$7</f>
        <v>EUR</v>
      </c>
      <c r="S7" s="224" t="s">
        <v>17</v>
      </c>
      <c r="T7" s="224" t="s">
        <v>17</v>
      </c>
      <c r="U7" s="225" t="s">
        <v>17</v>
      </c>
      <c r="V7" s="223" t="str">
        <f>$C$7</f>
        <v>EUR</v>
      </c>
      <c r="W7" s="224" t="s">
        <v>17</v>
      </c>
      <c r="X7" s="224" t="s">
        <v>17</v>
      </c>
      <c r="Y7" s="225" t="s">
        <v>17</v>
      </c>
      <c r="Z7" s="223" t="str">
        <f>$C$7</f>
        <v>EUR</v>
      </c>
      <c r="AA7" s="224" t="s">
        <v>17</v>
      </c>
      <c r="AB7" s="224" t="s">
        <v>17</v>
      </c>
      <c r="AC7" s="225" t="s">
        <v>17</v>
      </c>
      <c r="AD7" s="223" t="str">
        <f>$C$7</f>
        <v>EUR</v>
      </c>
      <c r="AE7" s="224" t="s">
        <v>17</v>
      </c>
      <c r="AF7" s="224" t="s">
        <v>17</v>
      </c>
      <c r="AG7" s="225" t="s">
        <v>17</v>
      </c>
      <c r="AH7" s="223" t="str">
        <f>$C$7</f>
        <v>EUR</v>
      </c>
      <c r="AI7" s="224" t="s">
        <v>17</v>
      </c>
      <c r="AJ7" s="224" t="s">
        <v>17</v>
      </c>
      <c r="AK7" s="225" t="s">
        <v>17</v>
      </c>
      <c r="AL7" s="223" t="str">
        <f>$C$7</f>
        <v>EUR</v>
      </c>
      <c r="AM7" s="224" t="s">
        <v>17</v>
      </c>
      <c r="AN7" s="224" t="s">
        <v>17</v>
      </c>
      <c r="AO7" s="225" t="s">
        <v>17</v>
      </c>
      <c r="AP7" s="223" t="str">
        <f>$C$7</f>
        <v>EUR</v>
      </c>
      <c r="AQ7" s="224" t="s">
        <v>17</v>
      </c>
      <c r="AR7" s="224" t="s">
        <v>17</v>
      </c>
      <c r="AS7" s="225" t="s">
        <v>17</v>
      </c>
      <c r="AT7" s="223" t="str">
        <f>$C$7</f>
        <v>EUR</v>
      </c>
      <c r="AU7" s="224" t="s">
        <v>17</v>
      </c>
      <c r="AV7" s="224" t="s">
        <v>17</v>
      </c>
      <c r="AW7" s="225" t="s">
        <v>17</v>
      </c>
      <c r="AX7" s="223" t="str">
        <f>$C$7</f>
        <v>EUR</v>
      </c>
      <c r="AY7" s="224" t="s">
        <v>17</v>
      </c>
      <c r="AZ7" s="224" t="s">
        <v>17</v>
      </c>
      <c r="BA7" s="225" t="s">
        <v>17</v>
      </c>
      <c r="BB7" s="223" t="str">
        <f>$C$7</f>
        <v>EUR</v>
      </c>
      <c r="BC7" s="224" t="s">
        <v>17</v>
      </c>
      <c r="BD7" s="224" t="s">
        <v>17</v>
      </c>
      <c r="BE7" s="241" t="s">
        <v>17</v>
      </c>
      <c r="BF7" s="223" t="str">
        <f>$C$7</f>
        <v>EUR</v>
      </c>
      <c r="BG7" s="224" t="s">
        <v>17</v>
      </c>
      <c r="BH7" s="224" t="s">
        <v>17</v>
      </c>
      <c r="BI7" s="225" t="s">
        <v>17</v>
      </c>
      <c r="BJ7" s="354" t="str">
        <f>C7</f>
        <v>EUR</v>
      </c>
      <c r="BK7" s="355"/>
      <c r="BL7" s="355"/>
      <c r="BM7" s="354" t="s">
        <v>17</v>
      </c>
      <c r="BN7" s="355"/>
      <c r="BO7" s="355"/>
      <c r="BP7" s="355"/>
      <c r="BQ7" s="141" t="s">
        <v>17</v>
      </c>
      <c r="BR7" s="59" t="s">
        <v>17</v>
      </c>
      <c r="BS7" s="152" t="s">
        <v>17</v>
      </c>
      <c r="BT7" s="20"/>
    </row>
    <row r="8" spans="1:77" s="21" customFormat="1" ht="76.5">
      <c r="A8" s="151" t="s">
        <v>152</v>
      </c>
      <c r="B8" s="58" t="s">
        <v>153</v>
      </c>
      <c r="C8" s="58" t="s">
        <v>154</v>
      </c>
      <c r="D8" s="102" t="s">
        <v>155</v>
      </c>
      <c r="E8" s="102" t="s">
        <v>156</v>
      </c>
      <c r="F8" s="220" t="s">
        <v>157</v>
      </c>
      <c r="G8" s="226" t="s">
        <v>157</v>
      </c>
      <c r="H8" s="226" t="s">
        <v>26</v>
      </c>
      <c r="I8" s="226" t="s">
        <v>156</v>
      </c>
      <c r="J8" s="223" t="s">
        <v>157</v>
      </c>
      <c r="K8" s="223" t="s">
        <v>157</v>
      </c>
      <c r="L8" s="223" t="s">
        <v>26</v>
      </c>
      <c r="M8" s="223" t="s">
        <v>156</v>
      </c>
      <c r="N8" s="223" t="s">
        <v>157</v>
      </c>
      <c r="O8" s="223" t="s">
        <v>157</v>
      </c>
      <c r="P8" s="223" t="s">
        <v>26</v>
      </c>
      <c r="Q8" s="223" t="s">
        <v>156</v>
      </c>
      <c r="R8" s="223" t="s">
        <v>157</v>
      </c>
      <c r="S8" s="223" t="s">
        <v>157</v>
      </c>
      <c r="T8" s="223" t="s">
        <v>26</v>
      </c>
      <c r="U8" s="223" t="s">
        <v>156</v>
      </c>
      <c r="V8" s="223" t="s">
        <v>157</v>
      </c>
      <c r="W8" s="223" t="s">
        <v>157</v>
      </c>
      <c r="X8" s="223" t="s">
        <v>26</v>
      </c>
      <c r="Y8" s="223" t="s">
        <v>156</v>
      </c>
      <c r="Z8" s="223" t="s">
        <v>157</v>
      </c>
      <c r="AA8" s="223" t="s">
        <v>157</v>
      </c>
      <c r="AB8" s="223" t="s">
        <v>26</v>
      </c>
      <c r="AC8" s="223" t="s">
        <v>156</v>
      </c>
      <c r="AD8" s="223" t="s">
        <v>157</v>
      </c>
      <c r="AE8" s="223" t="s">
        <v>157</v>
      </c>
      <c r="AF8" s="223" t="s">
        <v>26</v>
      </c>
      <c r="AG8" s="223" t="s">
        <v>156</v>
      </c>
      <c r="AH8" s="223" t="s">
        <v>157</v>
      </c>
      <c r="AI8" s="223" t="s">
        <v>157</v>
      </c>
      <c r="AJ8" s="223" t="s">
        <v>26</v>
      </c>
      <c r="AK8" s="223" t="s">
        <v>156</v>
      </c>
      <c r="AL8" s="223" t="s">
        <v>157</v>
      </c>
      <c r="AM8" s="223" t="s">
        <v>157</v>
      </c>
      <c r="AN8" s="223" t="s">
        <v>26</v>
      </c>
      <c r="AO8" s="223" t="s">
        <v>156</v>
      </c>
      <c r="AP8" s="223" t="s">
        <v>157</v>
      </c>
      <c r="AQ8" s="223" t="s">
        <v>157</v>
      </c>
      <c r="AR8" s="223" t="s">
        <v>26</v>
      </c>
      <c r="AS8" s="223" t="s">
        <v>156</v>
      </c>
      <c r="AT8" s="223" t="s">
        <v>157</v>
      </c>
      <c r="AU8" s="223" t="s">
        <v>157</v>
      </c>
      <c r="AV8" s="223" t="s">
        <v>26</v>
      </c>
      <c r="AW8" s="223" t="s">
        <v>156</v>
      </c>
      <c r="AX8" s="223" t="s">
        <v>157</v>
      </c>
      <c r="AY8" s="223" t="s">
        <v>157</v>
      </c>
      <c r="AZ8" s="223" t="s">
        <v>26</v>
      </c>
      <c r="BA8" s="223" t="s">
        <v>156</v>
      </c>
      <c r="BB8" s="223" t="s">
        <v>157</v>
      </c>
      <c r="BC8" s="223" t="s">
        <v>157</v>
      </c>
      <c r="BD8" s="223" t="s">
        <v>26</v>
      </c>
      <c r="BE8" s="223" t="s">
        <v>156</v>
      </c>
      <c r="BF8" s="223" t="s">
        <v>157</v>
      </c>
      <c r="BG8" s="223" t="s">
        <v>157</v>
      </c>
      <c r="BH8" s="223" t="s">
        <v>26</v>
      </c>
      <c r="BI8" s="223" t="s">
        <v>156</v>
      </c>
      <c r="BJ8" s="143" t="s">
        <v>157</v>
      </c>
      <c r="BK8" s="60" t="s">
        <v>158</v>
      </c>
      <c r="BL8" s="137" t="s">
        <v>159</v>
      </c>
      <c r="BM8" s="210" t="s">
        <v>160</v>
      </c>
      <c r="BN8" s="60" t="s">
        <v>156</v>
      </c>
      <c r="BO8" s="60" t="s">
        <v>161</v>
      </c>
      <c r="BP8" s="144" t="s">
        <v>162</v>
      </c>
      <c r="BQ8" s="106" t="s">
        <v>163</v>
      </c>
      <c r="BR8" s="61" t="s">
        <v>164</v>
      </c>
      <c r="BS8" s="153" t="s">
        <v>165</v>
      </c>
      <c r="BT8" s="20"/>
    </row>
    <row r="9" spans="1:77" s="21" customFormat="1">
      <c r="A9" s="154"/>
      <c r="B9" s="103" t="str">
        <f>CONCATENATE("Exchange rate ", 'Reimbursement Request'!B15)</f>
        <v>Exchange rate CHF/EUR</v>
      </c>
      <c r="C9" s="244">
        <v>1.036081</v>
      </c>
      <c r="D9" s="164"/>
      <c r="E9" s="163"/>
      <c r="F9" s="227">
        <f>1/0.936</f>
        <v>1.0683760683760684</v>
      </c>
      <c r="G9" s="228"/>
      <c r="H9" s="228"/>
      <c r="I9" s="229"/>
      <c r="J9" s="230">
        <v>1</v>
      </c>
      <c r="K9" s="231"/>
      <c r="L9" s="231"/>
      <c r="M9" s="232"/>
      <c r="N9" s="230">
        <v>1</v>
      </c>
      <c r="O9" s="231"/>
      <c r="P9" s="231"/>
      <c r="Q9" s="232"/>
      <c r="R9" s="230">
        <v>1</v>
      </c>
      <c r="S9" s="231"/>
      <c r="T9" s="231"/>
      <c r="U9" s="232"/>
      <c r="V9" s="230">
        <v>1</v>
      </c>
      <c r="W9" s="231"/>
      <c r="X9" s="231"/>
      <c r="Y9" s="232"/>
      <c r="Z9" s="230">
        <v>1</v>
      </c>
      <c r="AA9" s="231"/>
      <c r="AB9" s="231"/>
      <c r="AC9" s="232"/>
      <c r="AD9" s="230">
        <v>1</v>
      </c>
      <c r="AE9" s="231"/>
      <c r="AF9" s="231"/>
      <c r="AG9" s="232"/>
      <c r="AH9" s="230">
        <v>1</v>
      </c>
      <c r="AI9" s="231"/>
      <c r="AJ9" s="231"/>
      <c r="AK9" s="232"/>
      <c r="AL9" s="230">
        <v>1</v>
      </c>
      <c r="AM9" s="231"/>
      <c r="AN9" s="231"/>
      <c r="AO9" s="232"/>
      <c r="AP9" s="230">
        <v>1</v>
      </c>
      <c r="AQ9" s="231"/>
      <c r="AR9" s="231"/>
      <c r="AS9" s="232"/>
      <c r="AT9" s="230">
        <v>1</v>
      </c>
      <c r="AU9" s="231"/>
      <c r="AV9" s="231"/>
      <c r="AW9" s="232"/>
      <c r="AX9" s="230">
        <v>1</v>
      </c>
      <c r="AY9" s="231"/>
      <c r="AZ9" s="231"/>
      <c r="BA9" s="232"/>
      <c r="BB9" s="230">
        <v>2</v>
      </c>
      <c r="BC9" s="231"/>
      <c r="BD9" s="231"/>
      <c r="BE9" s="232"/>
      <c r="BF9" s="230">
        <v>1</v>
      </c>
      <c r="BG9" s="231"/>
      <c r="BH9" s="231"/>
      <c r="BI9" s="233"/>
      <c r="BJ9" s="145"/>
      <c r="BK9" s="104"/>
      <c r="BL9" s="104"/>
      <c r="BM9" s="140"/>
      <c r="BN9" s="214"/>
      <c r="BO9" s="104"/>
      <c r="BP9" s="146"/>
      <c r="BQ9" s="105"/>
      <c r="BR9" s="105"/>
      <c r="BS9" s="155"/>
      <c r="BT9" s="20"/>
    </row>
    <row r="10" spans="1:77" s="23" customFormat="1">
      <c r="A10" s="184">
        <v>1</v>
      </c>
      <c r="B10" s="185" t="s">
        <v>166</v>
      </c>
      <c r="C10" s="62">
        <f>SUMIFS(C$10:C$70,$A$10:$A$70,"&lt;"&amp;$A$17,$A$10:$A$70,"&gt;"&amp;$A$10)</f>
        <v>15593.02</v>
      </c>
      <c r="D10" s="189">
        <v>1</v>
      </c>
      <c r="E10" s="148">
        <f>ROUND(C10/$C$9*D10,2)</f>
        <v>15050</v>
      </c>
      <c r="F10" s="234">
        <f>SUMIFS(F$10:F$70,$A$10:$A$70,"&lt;"&amp;$A$17,$A$10:$A$70,"&gt;"&amp;$A$10)</f>
        <v>14952.61</v>
      </c>
      <c r="G10" s="235">
        <f>ROUND(F10/$F$9,2)</f>
        <v>13995.64</v>
      </c>
      <c r="H10" s="235">
        <f>G10-I10</f>
        <v>0</v>
      </c>
      <c r="I10" s="235">
        <f>ROUND(F10/F$9*$D10,2)</f>
        <v>13995.64</v>
      </c>
      <c r="J10" s="234">
        <f>SUMIFS(J$10:J$70,$A$10:$A$70,"&lt;"&amp;$A$17,$A$10:$A$70,"&gt;"&amp;$A$10)</f>
        <v>0</v>
      </c>
      <c r="K10" s="235">
        <f>ROUND(J10/J$9,2)</f>
        <v>0</v>
      </c>
      <c r="L10" s="235">
        <f>K10-M10</f>
        <v>0</v>
      </c>
      <c r="M10" s="235">
        <f>ROUND(J10/J$9*$D10,2)</f>
        <v>0</v>
      </c>
      <c r="N10" s="234">
        <f>SUMIFS(N$10:N$70,$A$10:$A$70,"&lt;"&amp;$A$17,$A$10:$A$70,"&gt;"&amp;$A$10)</f>
        <v>0</v>
      </c>
      <c r="O10" s="235">
        <f>ROUND(N10/N$9,2)</f>
        <v>0</v>
      </c>
      <c r="P10" s="235">
        <f>O10-Q10</f>
        <v>0</v>
      </c>
      <c r="Q10" s="235">
        <f>ROUND(N10/N$9*$D10,2)</f>
        <v>0</v>
      </c>
      <c r="R10" s="234">
        <f>SUMIFS(R$10:R$70,$A$10:$A$70,"&lt;"&amp;$A$17,$A$10:$A$70,"&gt;"&amp;$A$10)</f>
        <v>0</v>
      </c>
      <c r="S10" s="235">
        <f>ROUND(R10/R$9,2)</f>
        <v>0</v>
      </c>
      <c r="T10" s="235">
        <f>S10-U10</f>
        <v>0</v>
      </c>
      <c r="U10" s="235">
        <f>ROUND(R10/R$9*$D10,2)</f>
        <v>0</v>
      </c>
      <c r="V10" s="234">
        <f>SUMIFS(V$10:V$70,$A$10:$A$70,"&lt;"&amp;$A$17,$A$10:$A$70,"&gt;"&amp;$A$10)</f>
        <v>0</v>
      </c>
      <c r="W10" s="235">
        <f>ROUND(V10/V$9,2)</f>
        <v>0</v>
      </c>
      <c r="X10" s="235">
        <f>W10-Y10</f>
        <v>0</v>
      </c>
      <c r="Y10" s="235">
        <f>ROUND(V10/V$9*$D10,2)</f>
        <v>0</v>
      </c>
      <c r="Z10" s="234">
        <f>SUMIFS(Z$10:Z$70,$A$10:$A$70,"&lt;"&amp;$A$17,$A$10:$A$70,"&gt;"&amp;$A$10)</f>
        <v>0</v>
      </c>
      <c r="AA10" s="235">
        <f>ROUND(Z10/Z$9,2)</f>
        <v>0</v>
      </c>
      <c r="AB10" s="235">
        <f>AA10-AC10</f>
        <v>0</v>
      </c>
      <c r="AC10" s="235">
        <f>ROUND(Z10/Z$9*$D10,2)</f>
        <v>0</v>
      </c>
      <c r="AD10" s="234">
        <f>SUMIFS(AD$10:AD$70,$A$10:$A$70,"&lt;"&amp;$A$17,$A$10:$A$70,"&gt;"&amp;$A$10)</f>
        <v>0</v>
      </c>
      <c r="AE10" s="235">
        <f>ROUND(AD10/AD$9,2)</f>
        <v>0</v>
      </c>
      <c r="AF10" s="235">
        <f>AE10-AG10</f>
        <v>0</v>
      </c>
      <c r="AG10" s="235">
        <f>ROUND(AD10/AD$9*$D10,2)</f>
        <v>0</v>
      </c>
      <c r="AH10" s="234">
        <f>SUMIFS(AH$10:AH$70,$A$10:$A$70,"&lt;"&amp;$A$17,$A$10:$A$70,"&gt;"&amp;$A$10)</f>
        <v>0</v>
      </c>
      <c r="AI10" s="235">
        <f>ROUND(AH10/AH$9,2)</f>
        <v>0</v>
      </c>
      <c r="AJ10" s="235">
        <f>AI10-AK10</f>
        <v>0</v>
      </c>
      <c r="AK10" s="235">
        <f>ROUND(AH10/AH$9*$D10,2)</f>
        <v>0</v>
      </c>
      <c r="AL10" s="234">
        <f>SUMIFS(AL$10:AL$70,$A$10:$A$70,"&lt;"&amp;$A$17,$A$10:$A$70,"&gt;"&amp;$A$10)</f>
        <v>0</v>
      </c>
      <c r="AM10" s="235">
        <f>ROUND(AL10/AL$9,2)</f>
        <v>0</v>
      </c>
      <c r="AN10" s="235">
        <f>AM10-AO10</f>
        <v>0</v>
      </c>
      <c r="AO10" s="235">
        <f>ROUND(AL10/AL$9*$D10,2)</f>
        <v>0</v>
      </c>
      <c r="AP10" s="234">
        <f>SUMIFS(AP$10:AP$70,$A$10:$A$70,"&lt;"&amp;$A$17,$A$10:$A$70,"&gt;"&amp;$A$10)</f>
        <v>0</v>
      </c>
      <c r="AQ10" s="235">
        <f>ROUND(AP10/AP$9,2)</f>
        <v>0</v>
      </c>
      <c r="AR10" s="235">
        <f>AQ10-AS10</f>
        <v>0</v>
      </c>
      <c r="AS10" s="235">
        <f>ROUND(AP10/AP$9*$D10,2)</f>
        <v>0</v>
      </c>
      <c r="AT10" s="234">
        <f>SUMIFS(AT$10:AT$70,$A$10:$A$70,"&lt;"&amp;$A$17,$A$10:$A$70,"&gt;"&amp;$A$10)</f>
        <v>0</v>
      </c>
      <c r="AU10" s="235">
        <f>ROUND(AT10/AT$9,2)</f>
        <v>0</v>
      </c>
      <c r="AV10" s="235">
        <f>AU10-AW10</f>
        <v>0</v>
      </c>
      <c r="AW10" s="235">
        <f>ROUND(AT10/AT$9*$D10,2)</f>
        <v>0</v>
      </c>
      <c r="AX10" s="234">
        <f>SUMIFS(AX$10:AX$70,$A$10:$A$70,"&lt;"&amp;$A$17,$A$10:$A$70,"&gt;"&amp;$A$10)</f>
        <v>0</v>
      </c>
      <c r="AY10" s="235">
        <f>ROUND(AX10/AX$9,2)</f>
        <v>0</v>
      </c>
      <c r="AZ10" s="235">
        <f>AY10-BA10</f>
        <v>0</v>
      </c>
      <c r="BA10" s="235">
        <f>ROUND(AX10/AX$9*$D10,2)</f>
        <v>0</v>
      </c>
      <c r="BB10" s="234">
        <f>SUMIFS(BB$10:BB$70,$A$10:$A$70,"&lt;"&amp;$A$17,$A$10:$A$70,"&gt;"&amp;$A$10)</f>
        <v>0</v>
      </c>
      <c r="BC10" s="235">
        <f>ROUND(BB10/BB$9,2)</f>
        <v>0</v>
      </c>
      <c r="BD10" s="235">
        <f>BC10-BE10</f>
        <v>0</v>
      </c>
      <c r="BE10" s="235">
        <f>ROUND(BB10/BB$9*$D10,2)</f>
        <v>0</v>
      </c>
      <c r="BF10" s="234">
        <f>SUMIFS(BF$10:BF$70,$A$10:$A$70,"&lt;"&amp;$A$17,$A$10:$A$70,"&gt;"&amp;$A$10)</f>
        <v>0</v>
      </c>
      <c r="BG10" s="235">
        <f>ROUND(BF10/BF$9,2)</f>
        <v>0</v>
      </c>
      <c r="BH10" s="235">
        <f>BG10-BI10</f>
        <v>0</v>
      </c>
      <c r="BI10" s="235">
        <f>ROUND(BF10/BF$9*$D10,2)</f>
        <v>0</v>
      </c>
      <c r="BJ10" s="62">
        <f>SUMIFS(BJ10:BJ70,$A$10:$A$70,"&lt;"&amp;$A$17,$A$10:$A$70,"&gt;"&amp;$A$10)</f>
        <v>14952.61</v>
      </c>
      <c r="BK10" s="63">
        <f t="shared" ref="BK10:BK46" si="0">BJ10/C10</f>
        <v>0.95892970059680549</v>
      </c>
      <c r="BL10" s="138">
        <f t="shared" ref="BL10:BL46" si="1">C10-BJ10</f>
        <v>640.40999999999985</v>
      </c>
      <c r="BM10" s="211">
        <f>G10+K10+O10+S10+W10+AA10+AE10+AI10+AM10+AQ10+AU10+AY10+BC10+BG10</f>
        <v>13995.64</v>
      </c>
      <c r="BN10" s="62">
        <f>I10+M10+Q10+U10+Y10+AC10+AG10+AK10+AO10+AS10+AW10+BA10+BE10+BI10</f>
        <v>13995.64</v>
      </c>
      <c r="BO10" s="63">
        <f>BN10/E10</f>
        <v>0.92994285714285707</v>
      </c>
      <c r="BP10" s="148">
        <f>E10-BN10</f>
        <v>1054.3600000000006</v>
      </c>
      <c r="BQ10" s="193">
        <v>0</v>
      </c>
      <c r="BR10" s="194">
        <v>0</v>
      </c>
      <c r="BS10" s="195">
        <v>0</v>
      </c>
      <c r="BT10" s="22"/>
      <c r="BV10" s="22"/>
      <c r="BX10" s="24"/>
      <c r="BY10" s="22"/>
    </row>
    <row r="11" spans="1:77" s="23" customFormat="1">
      <c r="A11" s="186">
        <v>1.1000000000000001</v>
      </c>
      <c r="B11" s="243" t="s">
        <v>166</v>
      </c>
      <c r="C11" s="188">
        <v>15593.02</v>
      </c>
      <c r="D11" s="165"/>
      <c r="E11" s="150"/>
      <c r="F11" s="236">
        <v>14952.61</v>
      </c>
      <c r="G11" s="237"/>
      <c r="H11" s="237"/>
      <c r="I11" s="237"/>
      <c r="J11" s="236"/>
      <c r="K11" s="238"/>
      <c r="L11" s="238"/>
      <c r="M11" s="238"/>
      <c r="N11" s="236"/>
      <c r="O11" s="238"/>
      <c r="P11" s="238"/>
      <c r="Q11" s="238"/>
      <c r="R11" s="236"/>
      <c r="S11" s="238"/>
      <c r="T11" s="238"/>
      <c r="U11" s="238"/>
      <c r="V11" s="236"/>
      <c r="W11" s="238"/>
      <c r="X11" s="238"/>
      <c r="Y11" s="238"/>
      <c r="Z11" s="236"/>
      <c r="AA11" s="238"/>
      <c r="AB11" s="238"/>
      <c r="AC11" s="238"/>
      <c r="AD11" s="236"/>
      <c r="AE11" s="238"/>
      <c r="AF11" s="238"/>
      <c r="AG11" s="238"/>
      <c r="AH11" s="236"/>
      <c r="AI11" s="238"/>
      <c r="AJ11" s="238"/>
      <c r="AK11" s="238"/>
      <c r="AL11" s="236"/>
      <c r="AM11" s="238"/>
      <c r="AN11" s="238"/>
      <c r="AO11" s="238"/>
      <c r="AP11" s="236"/>
      <c r="AQ11" s="238"/>
      <c r="AR11" s="238"/>
      <c r="AS11" s="238"/>
      <c r="AT11" s="236"/>
      <c r="AU11" s="238"/>
      <c r="AV11" s="238"/>
      <c r="AW11" s="238"/>
      <c r="AX11" s="236"/>
      <c r="AY11" s="238"/>
      <c r="AZ11" s="238"/>
      <c r="BA11" s="238"/>
      <c r="BB11" s="236"/>
      <c r="BC11" s="238"/>
      <c r="BD11" s="238"/>
      <c r="BE11" s="238"/>
      <c r="BF11" s="236"/>
      <c r="BG11" s="238"/>
      <c r="BH11" s="238"/>
      <c r="BI11" s="238"/>
      <c r="BJ11" s="149">
        <f>SUM(F11:BI11)</f>
        <v>14952.61</v>
      </c>
      <c r="BK11" s="65">
        <f t="shared" si="0"/>
        <v>0.95892970059680549</v>
      </c>
      <c r="BL11" s="139">
        <f t="shared" si="1"/>
        <v>640.40999999999985</v>
      </c>
      <c r="BM11" s="212"/>
      <c r="BN11" s="64"/>
      <c r="BO11" s="64"/>
      <c r="BP11" s="150"/>
      <c r="BQ11" s="142"/>
      <c r="BR11" s="64"/>
      <c r="BS11" s="150"/>
      <c r="BT11" s="22"/>
      <c r="BV11" s="22"/>
      <c r="BX11" s="24"/>
      <c r="BY11" s="22"/>
    </row>
    <row r="12" spans="1:77" s="23" customFormat="1">
      <c r="A12" s="186">
        <v>1.2</v>
      </c>
      <c r="B12" s="187"/>
      <c r="C12" s="188"/>
      <c r="D12" s="165"/>
      <c r="E12" s="150"/>
      <c r="F12" s="236"/>
      <c r="G12" s="237"/>
      <c r="H12" s="237"/>
      <c r="I12" s="237"/>
      <c r="J12" s="236"/>
      <c r="K12" s="238"/>
      <c r="L12" s="238"/>
      <c r="M12" s="238"/>
      <c r="N12" s="236"/>
      <c r="O12" s="238"/>
      <c r="P12" s="238"/>
      <c r="Q12" s="238"/>
      <c r="R12" s="236"/>
      <c r="S12" s="238"/>
      <c r="T12" s="238"/>
      <c r="U12" s="238"/>
      <c r="V12" s="236"/>
      <c r="W12" s="238"/>
      <c r="X12" s="238"/>
      <c r="Y12" s="238"/>
      <c r="Z12" s="236"/>
      <c r="AA12" s="238"/>
      <c r="AB12" s="238"/>
      <c r="AC12" s="238"/>
      <c r="AD12" s="236"/>
      <c r="AE12" s="238"/>
      <c r="AF12" s="238"/>
      <c r="AG12" s="238"/>
      <c r="AH12" s="236"/>
      <c r="AI12" s="238"/>
      <c r="AJ12" s="238"/>
      <c r="AK12" s="238"/>
      <c r="AL12" s="236"/>
      <c r="AM12" s="238"/>
      <c r="AN12" s="238"/>
      <c r="AO12" s="238"/>
      <c r="AP12" s="236"/>
      <c r="AQ12" s="238"/>
      <c r="AR12" s="238"/>
      <c r="AS12" s="238"/>
      <c r="AT12" s="236"/>
      <c r="AU12" s="238"/>
      <c r="AV12" s="238"/>
      <c r="AW12" s="238"/>
      <c r="AX12" s="236"/>
      <c r="AY12" s="238"/>
      <c r="AZ12" s="238"/>
      <c r="BA12" s="238"/>
      <c r="BB12" s="236"/>
      <c r="BC12" s="238"/>
      <c r="BD12" s="238"/>
      <c r="BE12" s="238"/>
      <c r="BF12" s="236"/>
      <c r="BG12" s="238"/>
      <c r="BH12" s="238"/>
      <c r="BI12" s="238"/>
      <c r="BJ12" s="149">
        <f t="shared" ref="BJ12:BJ70" si="2">SUM(F12:BI12)</f>
        <v>0</v>
      </c>
      <c r="BK12" s="65" t="e">
        <f t="shared" si="0"/>
        <v>#DIV/0!</v>
      </c>
      <c r="BL12" s="139">
        <f t="shared" si="1"/>
        <v>0</v>
      </c>
      <c r="BM12" s="212"/>
      <c r="BN12" s="64"/>
      <c r="BO12" s="64"/>
      <c r="BP12" s="150"/>
      <c r="BQ12" s="142"/>
      <c r="BR12" s="64"/>
      <c r="BS12" s="150"/>
      <c r="BT12" s="22"/>
      <c r="BV12" s="22"/>
      <c r="BX12" s="24"/>
      <c r="BY12" s="22"/>
    </row>
    <row r="13" spans="1:77" s="23" customFormat="1">
      <c r="A13" s="186">
        <v>1.3</v>
      </c>
      <c r="B13" s="187"/>
      <c r="C13" s="188"/>
      <c r="D13" s="165"/>
      <c r="E13" s="150"/>
      <c r="F13" s="236"/>
      <c r="G13" s="237"/>
      <c r="H13" s="237"/>
      <c r="I13" s="237"/>
      <c r="J13" s="236"/>
      <c r="K13" s="238"/>
      <c r="L13" s="238"/>
      <c r="M13" s="238"/>
      <c r="N13" s="236"/>
      <c r="O13" s="238"/>
      <c r="P13" s="238"/>
      <c r="Q13" s="238"/>
      <c r="R13" s="236"/>
      <c r="S13" s="238"/>
      <c r="T13" s="238"/>
      <c r="U13" s="238"/>
      <c r="V13" s="236"/>
      <c r="W13" s="238"/>
      <c r="X13" s="238"/>
      <c r="Y13" s="238"/>
      <c r="Z13" s="236"/>
      <c r="AA13" s="238"/>
      <c r="AB13" s="238"/>
      <c r="AC13" s="238"/>
      <c r="AD13" s="236"/>
      <c r="AE13" s="238"/>
      <c r="AF13" s="238"/>
      <c r="AG13" s="238"/>
      <c r="AH13" s="236"/>
      <c r="AI13" s="238"/>
      <c r="AJ13" s="238"/>
      <c r="AK13" s="238"/>
      <c r="AL13" s="236"/>
      <c r="AM13" s="238"/>
      <c r="AN13" s="238"/>
      <c r="AO13" s="238"/>
      <c r="AP13" s="236"/>
      <c r="AQ13" s="238"/>
      <c r="AR13" s="238"/>
      <c r="AS13" s="238"/>
      <c r="AT13" s="236"/>
      <c r="AU13" s="238"/>
      <c r="AV13" s="238"/>
      <c r="AW13" s="238"/>
      <c r="AX13" s="236"/>
      <c r="AY13" s="238"/>
      <c r="AZ13" s="238"/>
      <c r="BA13" s="238"/>
      <c r="BB13" s="236"/>
      <c r="BC13" s="238"/>
      <c r="BD13" s="238"/>
      <c r="BE13" s="238"/>
      <c r="BF13" s="236"/>
      <c r="BG13" s="238"/>
      <c r="BH13" s="238"/>
      <c r="BI13" s="238"/>
      <c r="BJ13" s="149">
        <f t="shared" si="2"/>
        <v>0</v>
      </c>
      <c r="BK13" s="65" t="e">
        <f t="shared" si="0"/>
        <v>#DIV/0!</v>
      </c>
      <c r="BL13" s="139">
        <f t="shared" si="1"/>
        <v>0</v>
      </c>
      <c r="BM13" s="212"/>
      <c r="BN13" s="64"/>
      <c r="BO13" s="64"/>
      <c r="BP13" s="150"/>
      <c r="BQ13" s="142"/>
      <c r="BR13" s="64"/>
      <c r="BS13" s="150"/>
      <c r="BT13" s="22"/>
      <c r="BV13" s="22"/>
      <c r="BX13" s="24"/>
      <c r="BY13" s="22"/>
    </row>
    <row r="14" spans="1:77" s="23" customFormat="1">
      <c r="A14" s="186">
        <v>1.4</v>
      </c>
      <c r="B14" s="187"/>
      <c r="C14" s="188"/>
      <c r="D14" s="165"/>
      <c r="E14" s="150"/>
      <c r="F14" s="236"/>
      <c r="G14" s="237"/>
      <c r="H14" s="237"/>
      <c r="I14" s="237"/>
      <c r="J14" s="236"/>
      <c r="K14" s="238"/>
      <c r="L14" s="238"/>
      <c r="M14" s="238"/>
      <c r="N14" s="236"/>
      <c r="O14" s="238"/>
      <c r="P14" s="238"/>
      <c r="Q14" s="238"/>
      <c r="R14" s="236"/>
      <c r="S14" s="238"/>
      <c r="T14" s="238"/>
      <c r="U14" s="238"/>
      <c r="V14" s="236"/>
      <c r="W14" s="238"/>
      <c r="X14" s="238"/>
      <c r="Y14" s="238"/>
      <c r="Z14" s="236"/>
      <c r="AA14" s="238"/>
      <c r="AB14" s="238"/>
      <c r="AC14" s="238"/>
      <c r="AD14" s="236"/>
      <c r="AE14" s="238"/>
      <c r="AF14" s="238"/>
      <c r="AG14" s="238"/>
      <c r="AH14" s="236"/>
      <c r="AI14" s="238"/>
      <c r="AJ14" s="238"/>
      <c r="AK14" s="238"/>
      <c r="AL14" s="236"/>
      <c r="AM14" s="238"/>
      <c r="AN14" s="238"/>
      <c r="AO14" s="238"/>
      <c r="AP14" s="236"/>
      <c r="AQ14" s="238"/>
      <c r="AR14" s="238"/>
      <c r="AS14" s="238"/>
      <c r="AT14" s="236"/>
      <c r="AU14" s="238"/>
      <c r="AV14" s="238"/>
      <c r="AW14" s="238"/>
      <c r="AX14" s="236"/>
      <c r="AY14" s="238"/>
      <c r="AZ14" s="238"/>
      <c r="BA14" s="238"/>
      <c r="BB14" s="236"/>
      <c r="BC14" s="238"/>
      <c r="BD14" s="238"/>
      <c r="BE14" s="238"/>
      <c r="BF14" s="236"/>
      <c r="BG14" s="238"/>
      <c r="BH14" s="238"/>
      <c r="BI14" s="238"/>
      <c r="BJ14" s="149">
        <f t="shared" si="2"/>
        <v>0</v>
      </c>
      <c r="BK14" s="65" t="e">
        <f t="shared" si="0"/>
        <v>#DIV/0!</v>
      </c>
      <c r="BL14" s="139">
        <f t="shared" si="1"/>
        <v>0</v>
      </c>
      <c r="BM14" s="212"/>
      <c r="BN14" s="64"/>
      <c r="BO14" s="64"/>
      <c r="BP14" s="150"/>
      <c r="BQ14" s="142"/>
      <c r="BR14" s="64"/>
      <c r="BS14" s="150"/>
      <c r="BT14" s="22"/>
      <c r="BV14" s="22"/>
      <c r="BX14" s="24"/>
      <c r="BY14" s="22"/>
    </row>
    <row r="15" spans="1:77" s="23" customFormat="1">
      <c r="A15" s="186">
        <v>1.5</v>
      </c>
      <c r="B15" s="187"/>
      <c r="C15" s="188"/>
      <c r="D15" s="165"/>
      <c r="E15" s="150"/>
      <c r="F15" s="236"/>
      <c r="G15" s="237"/>
      <c r="H15" s="237"/>
      <c r="I15" s="237"/>
      <c r="J15" s="236"/>
      <c r="K15" s="238"/>
      <c r="L15" s="238"/>
      <c r="M15" s="238"/>
      <c r="N15" s="236"/>
      <c r="O15" s="238"/>
      <c r="P15" s="238"/>
      <c r="Q15" s="238"/>
      <c r="R15" s="236"/>
      <c r="S15" s="238"/>
      <c r="T15" s="238"/>
      <c r="U15" s="238"/>
      <c r="V15" s="236"/>
      <c r="W15" s="238"/>
      <c r="X15" s="238"/>
      <c r="Y15" s="238"/>
      <c r="Z15" s="236"/>
      <c r="AA15" s="238"/>
      <c r="AB15" s="238"/>
      <c r="AC15" s="238"/>
      <c r="AD15" s="236"/>
      <c r="AE15" s="238"/>
      <c r="AF15" s="238"/>
      <c r="AG15" s="238"/>
      <c r="AH15" s="236"/>
      <c r="AI15" s="238"/>
      <c r="AJ15" s="238"/>
      <c r="AK15" s="238"/>
      <c r="AL15" s="236"/>
      <c r="AM15" s="238"/>
      <c r="AN15" s="238"/>
      <c r="AO15" s="238"/>
      <c r="AP15" s="236"/>
      <c r="AQ15" s="238"/>
      <c r="AR15" s="238"/>
      <c r="AS15" s="238"/>
      <c r="AT15" s="236"/>
      <c r="AU15" s="238"/>
      <c r="AV15" s="238"/>
      <c r="AW15" s="238"/>
      <c r="AX15" s="236"/>
      <c r="AY15" s="238"/>
      <c r="AZ15" s="238"/>
      <c r="BA15" s="238"/>
      <c r="BB15" s="236"/>
      <c r="BC15" s="238"/>
      <c r="BD15" s="238"/>
      <c r="BE15" s="238"/>
      <c r="BF15" s="236"/>
      <c r="BG15" s="238"/>
      <c r="BH15" s="238"/>
      <c r="BI15" s="238"/>
      <c r="BJ15" s="149">
        <f t="shared" si="2"/>
        <v>0</v>
      </c>
      <c r="BK15" s="65" t="e">
        <f t="shared" si="0"/>
        <v>#DIV/0!</v>
      </c>
      <c r="BL15" s="139">
        <f t="shared" si="1"/>
        <v>0</v>
      </c>
      <c r="BM15" s="212"/>
      <c r="BN15" s="64"/>
      <c r="BO15" s="64"/>
      <c r="BP15" s="150"/>
      <c r="BQ15" s="142"/>
      <c r="BR15" s="64"/>
      <c r="BS15" s="150"/>
      <c r="BT15" s="22"/>
      <c r="BV15" s="22"/>
      <c r="BX15" s="24"/>
      <c r="BY15" s="22"/>
    </row>
    <row r="16" spans="1:77" s="23" customFormat="1">
      <c r="A16" s="186">
        <v>1.6</v>
      </c>
      <c r="B16" s="187"/>
      <c r="C16" s="188"/>
      <c r="D16" s="165"/>
      <c r="E16" s="150"/>
      <c r="F16" s="236"/>
      <c r="G16" s="237"/>
      <c r="H16" s="237"/>
      <c r="I16" s="237"/>
      <c r="J16" s="236"/>
      <c r="K16" s="238"/>
      <c r="L16" s="238"/>
      <c r="M16" s="238"/>
      <c r="N16" s="236"/>
      <c r="O16" s="238"/>
      <c r="P16" s="238"/>
      <c r="Q16" s="238"/>
      <c r="R16" s="236"/>
      <c r="S16" s="238"/>
      <c r="T16" s="238"/>
      <c r="U16" s="238"/>
      <c r="V16" s="236"/>
      <c r="W16" s="238"/>
      <c r="X16" s="238"/>
      <c r="Y16" s="238"/>
      <c r="Z16" s="236"/>
      <c r="AA16" s="238"/>
      <c r="AB16" s="238"/>
      <c r="AC16" s="238"/>
      <c r="AD16" s="236"/>
      <c r="AE16" s="238"/>
      <c r="AF16" s="238"/>
      <c r="AG16" s="238"/>
      <c r="AH16" s="236"/>
      <c r="AI16" s="238"/>
      <c r="AJ16" s="238"/>
      <c r="AK16" s="238"/>
      <c r="AL16" s="236"/>
      <c r="AM16" s="238"/>
      <c r="AN16" s="238"/>
      <c r="AO16" s="238"/>
      <c r="AP16" s="236"/>
      <c r="AQ16" s="238"/>
      <c r="AR16" s="238"/>
      <c r="AS16" s="238"/>
      <c r="AT16" s="236"/>
      <c r="AU16" s="238"/>
      <c r="AV16" s="238"/>
      <c r="AW16" s="238"/>
      <c r="AX16" s="236"/>
      <c r="AY16" s="238"/>
      <c r="AZ16" s="238"/>
      <c r="BA16" s="238"/>
      <c r="BB16" s="236"/>
      <c r="BC16" s="238"/>
      <c r="BD16" s="238"/>
      <c r="BE16" s="238"/>
      <c r="BF16" s="236"/>
      <c r="BG16" s="238"/>
      <c r="BH16" s="238"/>
      <c r="BI16" s="238"/>
      <c r="BJ16" s="149">
        <f t="shared" si="2"/>
        <v>0</v>
      </c>
      <c r="BK16" s="65" t="e">
        <f t="shared" si="0"/>
        <v>#DIV/0!</v>
      </c>
      <c r="BL16" s="139">
        <f t="shared" si="1"/>
        <v>0</v>
      </c>
      <c r="BM16" s="212"/>
      <c r="BN16" s="64"/>
      <c r="BO16" s="64"/>
      <c r="BP16" s="150"/>
      <c r="BQ16" s="142"/>
      <c r="BR16" s="64"/>
      <c r="BS16" s="150"/>
      <c r="BT16" s="22"/>
      <c r="BV16" s="22"/>
      <c r="BX16" s="24"/>
      <c r="BY16" s="22"/>
    </row>
    <row r="17" spans="1:77" s="23" customFormat="1">
      <c r="A17" s="184">
        <v>2</v>
      </c>
      <c r="B17" s="185" t="s">
        <v>167</v>
      </c>
      <c r="C17" s="62">
        <f>SUMIFS(C$10:C$70,$A$10:$A$70,"&lt;"&amp;$A$23,$A$10:$A$70,"&gt;"&amp;$A$17)</f>
        <v>0</v>
      </c>
      <c r="D17" s="189">
        <v>1</v>
      </c>
      <c r="E17" s="148">
        <f>ROUND(C17/$C$9*D17,2)</f>
        <v>0</v>
      </c>
      <c r="F17" s="234">
        <f>SUMIFS(F$10:F$70,$A$10:$A$70,"&lt;"&amp;$A$23,$A$10:$A$70,"&gt;"&amp;$A$17)</f>
        <v>0</v>
      </c>
      <c r="G17" s="235">
        <f>ROUND(F17/$F$9,2)</f>
        <v>0</v>
      </c>
      <c r="H17" s="235">
        <f>G17-I17</f>
        <v>0</v>
      </c>
      <c r="I17" s="235">
        <f>ROUND(F17/F$9*$D17,2)</f>
        <v>0</v>
      </c>
      <c r="J17" s="234">
        <f>SUMIFS(J$10:J$70,$A$10:$A$70,"&lt;"&amp;$A$23,$A$10:$A$70,"&gt;"&amp;$A$17)</f>
        <v>0</v>
      </c>
      <c r="K17" s="235">
        <f>ROUND(J17/J$9,2)</f>
        <v>0</v>
      </c>
      <c r="L17" s="235">
        <f>K17-M17</f>
        <v>0</v>
      </c>
      <c r="M17" s="235">
        <f>ROUND(J17/J$9*$D17,2)</f>
        <v>0</v>
      </c>
      <c r="N17" s="234">
        <f>SUMIFS(N$10:N$70,$A$10:$A$70,"&lt;"&amp;$A$23,$A$10:$A$70,"&gt;"&amp;$A$17)</f>
        <v>0</v>
      </c>
      <c r="O17" s="235">
        <f>ROUND(N17/N$9,2)</f>
        <v>0</v>
      </c>
      <c r="P17" s="235">
        <f>O17-Q17</f>
        <v>0</v>
      </c>
      <c r="Q17" s="235">
        <f>ROUND(N17/N$9*$D17,2)</f>
        <v>0</v>
      </c>
      <c r="R17" s="234">
        <f>SUMIFS(R$10:R$70,$A$10:$A$70,"&lt;"&amp;$A$23,$A$10:$A$70,"&gt;"&amp;$A$17)</f>
        <v>0</v>
      </c>
      <c r="S17" s="235">
        <f>ROUND(R17/R$9,2)</f>
        <v>0</v>
      </c>
      <c r="T17" s="235">
        <f>S17-U17</f>
        <v>0</v>
      </c>
      <c r="U17" s="235">
        <f>ROUND(R17/R$9*$D17,2)</f>
        <v>0</v>
      </c>
      <c r="V17" s="234">
        <f>SUMIFS(V$10:V$70,$A$10:$A$70,"&lt;"&amp;$A$23,$A$10:$A$70,"&gt;"&amp;$A$17)</f>
        <v>0</v>
      </c>
      <c r="W17" s="235">
        <f>ROUND(V17/V$9,2)</f>
        <v>0</v>
      </c>
      <c r="X17" s="235">
        <f>W17-Y17</f>
        <v>0</v>
      </c>
      <c r="Y17" s="235">
        <f>ROUND(V17/V$9*$D17,2)</f>
        <v>0</v>
      </c>
      <c r="Z17" s="234">
        <f>SUMIFS(Z$10:Z$70,$A$10:$A$70,"&lt;"&amp;$A$23,$A$10:$A$70,"&gt;"&amp;$A$17)</f>
        <v>0</v>
      </c>
      <c r="AA17" s="235">
        <f>ROUND(Z17/Z$9,2)</f>
        <v>0</v>
      </c>
      <c r="AB17" s="235">
        <f>AA17-AC17</f>
        <v>0</v>
      </c>
      <c r="AC17" s="235">
        <f>ROUND(Z17/Z$9*$D17,2)</f>
        <v>0</v>
      </c>
      <c r="AD17" s="234">
        <f>SUMIFS(AD$10:AD$70,$A$10:$A$70,"&lt;"&amp;$A$23,$A$10:$A$70,"&gt;"&amp;$A$17)</f>
        <v>0</v>
      </c>
      <c r="AE17" s="235">
        <f>ROUND(AD17/AD$9,2)</f>
        <v>0</v>
      </c>
      <c r="AF17" s="235">
        <f>AE17-AG17</f>
        <v>0</v>
      </c>
      <c r="AG17" s="235">
        <f>ROUND(AD17/AD$9*$D17,2)</f>
        <v>0</v>
      </c>
      <c r="AH17" s="234">
        <f>SUMIFS(AH$10:AH$70,$A$10:$A$70,"&lt;"&amp;$A$23,$A$10:$A$70,"&gt;"&amp;$A$17)</f>
        <v>0</v>
      </c>
      <c r="AI17" s="235">
        <f>ROUND(AH17/AH$9,2)</f>
        <v>0</v>
      </c>
      <c r="AJ17" s="235">
        <f>AI17-AK17</f>
        <v>0</v>
      </c>
      <c r="AK17" s="235">
        <f>ROUND(AH17/AH$9*$D17,2)</f>
        <v>0</v>
      </c>
      <c r="AL17" s="234">
        <f>SUMIFS(AL$10:AL$70,$A$10:$A$70,"&lt;"&amp;$A$23,$A$10:$A$70,"&gt;"&amp;$A$17)</f>
        <v>0</v>
      </c>
      <c r="AM17" s="235">
        <f>ROUND(AL17/AL$9,2)</f>
        <v>0</v>
      </c>
      <c r="AN17" s="235">
        <f>AM17-AO17</f>
        <v>0</v>
      </c>
      <c r="AO17" s="235">
        <f>ROUND(AL17/AL$9*$D17,2)</f>
        <v>0</v>
      </c>
      <c r="AP17" s="234">
        <f>SUMIFS(AP$10:AP$70,$A$10:$A$70,"&lt;"&amp;$A$23,$A$10:$A$70,"&gt;"&amp;$A$17)</f>
        <v>0</v>
      </c>
      <c r="AQ17" s="235">
        <f>ROUND(AP17/AP$9,2)</f>
        <v>0</v>
      </c>
      <c r="AR17" s="235">
        <f>AQ17-AS17</f>
        <v>0</v>
      </c>
      <c r="AS17" s="235">
        <f>ROUND(AP17/AP$9*$D17,2)</f>
        <v>0</v>
      </c>
      <c r="AT17" s="234">
        <f>SUMIFS(AT$10:AT$70,$A$10:$A$70,"&lt;"&amp;$A$23,$A$10:$A$70,"&gt;"&amp;$A$17)</f>
        <v>0</v>
      </c>
      <c r="AU17" s="235">
        <f>ROUND(AT17/AT$9,2)</f>
        <v>0</v>
      </c>
      <c r="AV17" s="235">
        <f>AU17-AW17</f>
        <v>0</v>
      </c>
      <c r="AW17" s="235">
        <f>ROUND(AT17/AT$9*$D17,2)</f>
        <v>0</v>
      </c>
      <c r="AX17" s="234">
        <f>SUMIFS(AX$10:AX$70,$A$10:$A$70,"&lt;"&amp;$A$23,$A$10:$A$70,"&gt;"&amp;$A$17)</f>
        <v>0</v>
      </c>
      <c r="AY17" s="235">
        <f>ROUND(AX17/AX$9,2)</f>
        <v>0</v>
      </c>
      <c r="AZ17" s="235">
        <f>AY17-BA17</f>
        <v>0</v>
      </c>
      <c r="BA17" s="235">
        <f>ROUND(AX17/AX$9*$D17,2)</f>
        <v>0</v>
      </c>
      <c r="BB17" s="234">
        <f>SUMIFS(BB$10:BB$70,$A$10:$A$70,"&lt;"&amp;$A$23,$A$10:$A$70,"&gt;"&amp;$A$17)</f>
        <v>0</v>
      </c>
      <c r="BC17" s="235">
        <f>ROUND(BB17/BB$9,2)</f>
        <v>0</v>
      </c>
      <c r="BD17" s="235">
        <f>BC17-BE17</f>
        <v>0</v>
      </c>
      <c r="BE17" s="235">
        <f>ROUND(BB17/BB$9*$D17,2)</f>
        <v>0</v>
      </c>
      <c r="BF17" s="234">
        <f>SUMIFS(BF$10:BF$70,$A$10:$A$70,"&lt;"&amp;$A$23,$A$10:$A$70,"&gt;"&amp;$A$17)</f>
        <v>0</v>
      </c>
      <c r="BG17" s="235">
        <f>ROUND(BF17/BF$9,2)</f>
        <v>0</v>
      </c>
      <c r="BH17" s="235">
        <f>BG17-BI17</f>
        <v>0</v>
      </c>
      <c r="BI17" s="235">
        <f>ROUND(BF17/BF$9*$D17,2)</f>
        <v>0</v>
      </c>
      <c r="BJ17" s="147">
        <f>SUM(BJ18:BJ22)</f>
        <v>0</v>
      </c>
      <c r="BK17" s="63" t="e">
        <f t="shared" si="0"/>
        <v>#DIV/0!</v>
      </c>
      <c r="BL17" s="138">
        <f t="shared" si="1"/>
        <v>0</v>
      </c>
      <c r="BM17" s="211">
        <f>G17+K17+O17+S17+W17+AA17+AE17+AI17+AM17+AQ17+AU17+AY17+BC17+BG17</f>
        <v>0</v>
      </c>
      <c r="BN17" s="62">
        <f>I17+M17+Q17+U17+Y17+AC17+AG17+AK17+AO17+AS17+AW17+BA17+BE17+BI17</f>
        <v>0</v>
      </c>
      <c r="BO17" s="63" t="e">
        <f>BN17/E17</f>
        <v>#DIV/0!</v>
      </c>
      <c r="BP17" s="148">
        <f>E17-BN17</f>
        <v>0</v>
      </c>
      <c r="BQ17" s="193">
        <v>0</v>
      </c>
      <c r="BR17" s="194">
        <v>0</v>
      </c>
      <c r="BS17" s="195">
        <v>0</v>
      </c>
      <c r="BT17" s="22"/>
      <c r="BV17" s="22"/>
      <c r="BX17" s="24"/>
      <c r="BY17" s="22"/>
    </row>
    <row r="18" spans="1:77" s="23" customFormat="1">
      <c r="A18" s="186">
        <v>2.1</v>
      </c>
      <c r="B18" s="187"/>
      <c r="C18" s="188"/>
      <c r="D18" s="165" t="s">
        <v>168</v>
      </c>
      <c r="E18" s="150"/>
      <c r="F18" s="236"/>
      <c r="G18" s="237"/>
      <c r="H18" s="237"/>
      <c r="I18" s="237"/>
      <c r="J18" s="236"/>
      <c r="K18" s="238"/>
      <c r="L18" s="238"/>
      <c r="M18" s="238"/>
      <c r="N18" s="236"/>
      <c r="O18" s="238"/>
      <c r="P18" s="238"/>
      <c r="Q18" s="238"/>
      <c r="R18" s="236"/>
      <c r="S18" s="238"/>
      <c r="T18" s="238"/>
      <c r="U18" s="238"/>
      <c r="V18" s="236"/>
      <c r="W18" s="238"/>
      <c r="X18" s="238"/>
      <c r="Y18" s="238"/>
      <c r="Z18" s="236"/>
      <c r="AA18" s="238"/>
      <c r="AB18" s="238"/>
      <c r="AC18" s="238"/>
      <c r="AD18" s="236"/>
      <c r="AE18" s="238"/>
      <c r="AF18" s="238"/>
      <c r="AG18" s="238"/>
      <c r="AH18" s="236"/>
      <c r="AI18" s="238"/>
      <c r="AJ18" s="238"/>
      <c r="AK18" s="238"/>
      <c r="AL18" s="236"/>
      <c r="AM18" s="238"/>
      <c r="AN18" s="238"/>
      <c r="AO18" s="238"/>
      <c r="AP18" s="236"/>
      <c r="AQ18" s="238"/>
      <c r="AR18" s="238"/>
      <c r="AS18" s="238"/>
      <c r="AT18" s="236"/>
      <c r="AU18" s="238"/>
      <c r="AV18" s="238"/>
      <c r="AW18" s="238"/>
      <c r="AX18" s="236"/>
      <c r="AY18" s="238"/>
      <c r="AZ18" s="238"/>
      <c r="BA18" s="238"/>
      <c r="BB18" s="236"/>
      <c r="BC18" s="238"/>
      <c r="BD18" s="238"/>
      <c r="BE18" s="238"/>
      <c r="BF18" s="236"/>
      <c r="BG18" s="238"/>
      <c r="BH18" s="238"/>
      <c r="BI18" s="238"/>
      <c r="BJ18" s="149">
        <f t="shared" si="2"/>
        <v>0</v>
      </c>
      <c r="BK18" s="65" t="e">
        <f t="shared" si="0"/>
        <v>#DIV/0!</v>
      </c>
      <c r="BL18" s="139">
        <f t="shared" si="1"/>
        <v>0</v>
      </c>
      <c r="BM18" s="212"/>
      <c r="BN18" s="64"/>
      <c r="BO18" s="64"/>
      <c r="BP18" s="150"/>
      <c r="BQ18" s="142"/>
      <c r="BR18" s="64"/>
      <c r="BS18" s="150"/>
      <c r="BT18" s="22"/>
      <c r="BV18" s="22"/>
      <c r="BX18" s="24"/>
      <c r="BY18" s="22"/>
    </row>
    <row r="19" spans="1:77" s="23" customFormat="1">
      <c r="A19" s="186">
        <v>2.2000000000000002</v>
      </c>
      <c r="B19" s="187"/>
      <c r="C19" s="188"/>
      <c r="D19" s="165"/>
      <c r="E19" s="150"/>
      <c r="F19" s="236"/>
      <c r="G19" s="237"/>
      <c r="H19" s="237"/>
      <c r="I19" s="237"/>
      <c r="J19" s="236"/>
      <c r="K19" s="238"/>
      <c r="L19" s="238"/>
      <c r="M19" s="238"/>
      <c r="N19" s="236"/>
      <c r="O19" s="238"/>
      <c r="P19" s="238"/>
      <c r="Q19" s="238"/>
      <c r="R19" s="236"/>
      <c r="S19" s="238"/>
      <c r="T19" s="238"/>
      <c r="U19" s="238"/>
      <c r="V19" s="236"/>
      <c r="W19" s="238"/>
      <c r="X19" s="238"/>
      <c r="Y19" s="238"/>
      <c r="Z19" s="236"/>
      <c r="AA19" s="238"/>
      <c r="AB19" s="238"/>
      <c r="AC19" s="238"/>
      <c r="AD19" s="236"/>
      <c r="AE19" s="238"/>
      <c r="AF19" s="238"/>
      <c r="AG19" s="238"/>
      <c r="AH19" s="236"/>
      <c r="AI19" s="238"/>
      <c r="AJ19" s="238"/>
      <c r="AK19" s="238"/>
      <c r="AL19" s="236"/>
      <c r="AM19" s="238"/>
      <c r="AN19" s="238"/>
      <c r="AO19" s="238"/>
      <c r="AP19" s="236"/>
      <c r="AQ19" s="238"/>
      <c r="AR19" s="238"/>
      <c r="AS19" s="238"/>
      <c r="AT19" s="236"/>
      <c r="AU19" s="238"/>
      <c r="AV19" s="238"/>
      <c r="AW19" s="238"/>
      <c r="AX19" s="236"/>
      <c r="AY19" s="238"/>
      <c r="AZ19" s="238"/>
      <c r="BA19" s="238"/>
      <c r="BB19" s="236"/>
      <c r="BC19" s="238"/>
      <c r="BD19" s="238"/>
      <c r="BE19" s="238"/>
      <c r="BF19" s="236"/>
      <c r="BG19" s="238"/>
      <c r="BH19" s="238"/>
      <c r="BI19" s="238"/>
      <c r="BJ19" s="149">
        <f t="shared" si="2"/>
        <v>0</v>
      </c>
      <c r="BK19" s="65" t="e">
        <f t="shared" si="0"/>
        <v>#DIV/0!</v>
      </c>
      <c r="BL19" s="139">
        <f t="shared" si="1"/>
        <v>0</v>
      </c>
      <c r="BM19" s="212"/>
      <c r="BN19" s="64"/>
      <c r="BO19" s="64"/>
      <c r="BP19" s="150"/>
      <c r="BQ19" s="142"/>
      <c r="BR19" s="64"/>
      <c r="BS19" s="150"/>
      <c r="BT19" s="22"/>
      <c r="BV19" s="22"/>
      <c r="BX19" s="24"/>
      <c r="BY19" s="22"/>
    </row>
    <row r="20" spans="1:77" s="23" customFormat="1">
      <c r="A20" s="186">
        <v>2.2999999999999998</v>
      </c>
      <c r="B20" s="187"/>
      <c r="C20" s="188"/>
      <c r="D20" s="165"/>
      <c r="E20" s="150"/>
      <c r="F20" s="236"/>
      <c r="G20" s="237"/>
      <c r="H20" s="237"/>
      <c r="I20" s="237"/>
      <c r="J20" s="236"/>
      <c r="K20" s="238"/>
      <c r="L20" s="238"/>
      <c r="M20" s="238"/>
      <c r="N20" s="236"/>
      <c r="O20" s="238"/>
      <c r="P20" s="238"/>
      <c r="Q20" s="238"/>
      <c r="R20" s="236"/>
      <c r="S20" s="238"/>
      <c r="T20" s="238"/>
      <c r="U20" s="238"/>
      <c r="V20" s="236"/>
      <c r="W20" s="238"/>
      <c r="X20" s="238"/>
      <c r="Y20" s="238"/>
      <c r="Z20" s="236"/>
      <c r="AA20" s="238"/>
      <c r="AB20" s="238"/>
      <c r="AC20" s="238"/>
      <c r="AD20" s="236"/>
      <c r="AE20" s="238"/>
      <c r="AF20" s="238"/>
      <c r="AG20" s="238"/>
      <c r="AH20" s="236"/>
      <c r="AI20" s="238"/>
      <c r="AJ20" s="238"/>
      <c r="AK20" s="238"/>
      <c r="AL20" s="236"/>
      <c r="AM20" s="238"/>
      <c r="AN20" s="238"/>
      <c r="AO20" s="238"/>
      <c r="AP20" s="236"/>
      <c r="AQ20" s="238"/>
      <c r="AR20" s="238"/>
      <c r="AS20" s="238"/>
      <c r="AT20" s="236"/>
      <c r="AU20" s="238"/>
      <c r="AV20" s="238"/>
      <c r="AW20" s="238"/>
      <c r="AX20" s="236"/>
      <c r="AY20" s="238"/>
      <c r="AZ20" s="238"/>
      <c r="BA20" s="238"/>
      <c r="BB20" s="236"/>
      <c r="BC20" s="238"/>
      <c r="BD20" s="238"/>
      <c r="BE20" s="238"/>
      <c r="BF20" s="236"/>
      <c r="BG20" s="238"/>
      <c r="BH20" s="238"/>
      <c r="BI20" s="238"/>
      <c r="BJ20" s="149">
        <f t="shared" si="2"/>
        <v>0</v>
      </c>
      <c r="BK20" s="65" t="e">
        <f t="shared" si="0"/>
        <v>#DIV/0!</v>
      </c>
      <c r="BL20" s="139">
        <f t="shared" si="1"/>
        <v>0</v>
      </c>
      <c r="BM20" s="212"/>
      <c r="BN20" s="64"/>
      <c r="BO20" s="64"/>
      <c r="BP20" s="150"/>
      <c r="BQ20" s="142"/>
      <c r="BR20" s="64"/>
      <c r="BS20" s="150"/>
      <c r="BT20" s="22"/>
      <c r="BV20" s="22"/>
      <c r="BX20" s="24"/>
      <c r="BY20" s="22"/>
    </row>
    <row r="21" spans="1:77" s="23" customFormat="1">
      <c r="A21" s="186">
        <v>2.4</v>
      </c>
      <c r="B21" s="187"/>
      <c r="C21" s="188"/>
      <c r="D21" s="165"/>
      <c r="E21" s="150"/>
      <c r="F21" s="236"/>
      <c r="G21" s="237"/>
      <c r="H21" s="237"/>
      <c r="I21" s="237"/>
      <c r="J21" s="236"/>
      <c r="K21" s="238"/>
      <c r="L21" s="238"/>
      <c r="M21" s="238"/>
      <c r="N21" s="236"/>
      <c r="O21" s="238"/>
      <c r="P21" s="238"/>
      <c r="Q21" s="238"/>
      <c r="R21" s="236"/>
      <c r="S21" s="238"/>
      <c r="T21" s="238"/>
      <c r="U21" s="238"/>
      <c r="V21" s="236"/>
      <c r="W21" s="238"/>
      <c r="X21" s="238"/>
      <c r="Y21" s="238"/>
      <c r="Z21" s="236"/>
      <c r="AA21" s="238"/>
      <c r="AB21" s="238"/>
      <c r="AC21" s="238"/>
      <c r="AD21" s="236"/>
      <c r="AE21" s="238"/>
      <c r="AF21" s="238"/>
      <c r="AG21" s="238"/>
      <c r="AH21" s="236"/>
      <c r="AI21" s="238"/>
      <c r="AJ21" s="238"/>
      <c r="AK21" s="238"/>
      <c r="AL21" s="236"/>
      <c r="AM21" s="238"/>
      <c r="AN21" s="238"/>
      <c r="AO21" s="238"/>
      <c r="AP21" s="236"/>
      <c r="AQ21" s="238"/>
      <c r="AR21" s="238"/>
      <c r="AS21" s="238"/>
      <c r="AT21" s="236"/>
      <c r="AU21" s="238"/>
      <c r="AV21" s="238"/>
      <c r="AW21" s="238"/>
      <c r="AX21" s="236"/>
      <c r="AY21" s="238"/>
      <c r="AZ21" s="238"/>
      <c r="BA21" s="238"/>
      <c r="BB21" s="236"/>
      <c r="BC21" s="238"/>
      <c r="BD21" s="238"/>
      <c r="BE21" s="238"/>
      <c r="BF21" s="236"/>
      <c r="BG21" s="238"/>
      <c r="BH21" s="238"/>
      <c r="BI21" s="238"/>
      <c r="BJ21" s="149">
        <f t="shared" si="2"/>
        <v>0</v>
      </c>
      <c r="BK21" s="65" t="e">
        <f t="shared" si="0"/>
        <v>#DIV/0!</v>
      </c>
      <c r="BL21" s="139">
        <f t="shared" si="1"/>
        <v>0</v>
      </c>
      <c r="BM21" s="212"/>
      <c r="BN21" s="64"/>
      <c r="BO21" s="64"/>
      <c r="BP21" s="150"/>
      <c r="BQ21" s="142"/>
      <c r="BR21" s="64"/>
      <c r="BS21" s="150"/>
      <c r="BT21" s="22"/>
      <c r="BV21" s="22"/>
      <c r="BX21" s="24"/>
      <c r="BY21" s="22"/>
    </row>
    <row r="22" spans="1:77" s="23" customFormat="1">
      <c r="A22" s="186">
        <v>2.5</v>
      </c>
      <c r="B22" s="187"/>
      <c r="C22" s="188"/>
      <c r="D22" s="165"/>
      <c r="E22" s="150"/>
      <c r="F22" s="236"/>
      <c r="G22" s="237"/>
      <c r="H22" s="237"/>
      <c r="I22" s="237"/>
      <c r="J22" s="236"/>
      <c r="K22" s="238"/>
      <c r="L22" s="238"/>
      <c r="M22" s="238"/>
      <c r="N22" s="236"/>
      <c r="O22" s="238"/>
      <c r="P22" s="238"/>
      <c r="Q22" s="238"/>
      <c r="R22" s="236"/>
      <c r="S22" s="238"/>
      <c r="T22" s="238"/>
      <c r="U22" s="238"/>
      <c r="V22" s="236"/>
      <c r="W22" s="238"/>
      <c r="X22" s="238"/>
      <c r="Y22" s="238"/>
      <c r="Z22" s="236"/>
      <c r="AA22" s="238"/>
      <c r="AB22" s="238"/>
      <c r="AC22" s="238"/>
      <c r="AD22" s="236"/>
      <c r="AE22" s="238"/>
      <c r="AF22" s="238"/>
      <c r="AG22" s="238"/>
      <c r="AH22" s="236"/>
      <c r="AI22" s="238"/>
      <c r="AJ22" s="238"/>
      <c r="AK22" s="238"/>
      <c r="AL22" s="236"/>
      <c r="AM22" s="238"/>
      <c r="AN22" s="238"/>
      <c r="AO22" s="238"/>
      <c r="AP22" s="236"/>
      <c r="AQ22" s="238"/>
      <c r="AR22" s="238"/>
      <c r="AS22" s="238"/>
      <c r="AT22" s="236"/>
      <c r="AU22" s="238"/>
      <c r="AV22" s="238"/>
      <c r="AW22" s="238"/>
      <c r="AX22" s="236"/>
      <c r="AY22" s="238"/>
      <c r="AZ22" s="238"/>
      <c r="BA22" s="238"/>
      <c r="BB22" s="236"/>
      <c r="BC22" s="238"/>
      <c r="BD22" s="238"/>
      <c r="BE22" s="238"/>
      <c r="BF22" s="236"/>
      <c r="BG22" s="238"/>
      <c r="BH22" s="238"/>
      <c r="BI22" s="238"/>
      <c r="BJ22" s="149">
        <f t="shared" si="2"/>
        <v>0</v>
      </c>
      <c r="BK22" s="65" t="e">
        <f t="shared" si="0"/>
        <v>#DIV/0!</v>
      </c>
      <c r="BL22" s="139">
        <f t="shared" si="1"/>
        <v>0</v>
      </c>
      <c r="BM22" s="212"/>
      <c r="BN22" s="64"/>
      <c r="BO22" s="64"/>
      <c r="BP22" s="150"/>
      <c r="BQ22" s="142"/>
      <c r="BR22" s="64"/>
      <c r="BS22" s="150"/>
      <c r="BT22" s="22"/>
      <c r="BV22" s="22"/>
      <c r="BX22" s="24"/>
      <c r="BY22" s="22"/>
    </row>
    <row r="23" spans="1:77" s="23" customFormat="1">
      <c r="A23" s="184">
        <v>3</v>
      </c>
      <c r="B23" s="185" t="s">
        <v>169</v>
      </c>
      <c r="C23" s="62">
        <f>SUMIFS(C$10:C$70,$A$10:$A$70,"&lt;"&amp;$A$29,$A$10:$A$70,"&gt;"&amp;$A$23)</f>
        <v>0</v>
      </c>
      <c r="D23" s="189">
        <v>1</v>
      </c>
      <c r="E23" s="148">
        <f>ROUND(C23/$C$9*D23,2)</f>
        <v>0</v>
      </c>
      <c r="F23" s="234">
        <f>SUMIFS(F$10:F$70,$A$10:$A$70,"&lt;"&amp;$A$29,$A$10:$A$70,"&gt;"&amp;$A$23)</f>
        <v>0</v>
      </c>
      <c r="G23" s="235">
        <f>ROUND(F23/$F$9,2)</f>
        <v>0</v>
      </c>
      <c r="H23" s="235">
        <f>G23-I23</f>
        <v>0</v>
      </c>
      <c r="I23" s="235">
        <f>ROUND(F23/F$9*$D23,2)</f>
        <v>0</v>
      </c>
      <c r="J23" s="234">
        <f>SUMIFS(J$10:J$70,$A$10:$A$70,"&lt;"&amp;$A$29,$A$10:$A$70,"&gt;"&amp;$A$23)</f>
        <v>0</v>
      </c>
      <c r="K23" s="235">
        <f>ROUND(J23/J$9,2)</f>
        <v>0</v>
      </c>
      <c r="L23" s="235">
        <f>K23-M23</f>
        <v>0</v>
      </c>
      <c r="M23" s="235">
        <f>ROUND(J23/J$9*$D23,2)</f>
        <v>0</v>
      </c>
      <c r="N23" s="234">
        <f>SUMIFS(N$10:N$70,$A$10:$A$70,"&lt;"&amp;$A$29,$A$10:$A$70,"&gt;"&amp;$A$23)</f>
        <v>0</v>
      </c>
      <c r="O23" s="235">
        <f>ROUND(N23/N$9,2)</f>
        <v>0</v>
      </c>
      <c r="P23" s="235">
        <f>O23-Q23</f>
        <v>0</v>
      </c>
      <c r="Q23" s="235">
        <f>ROUND(N23/N$9*$D23,2)</f>
        <v>0</v>
      </c>
      <c r="R23" s="234">
        <f>SUMIFS(R$10:R$70,$A$10:$A$70,"&lt;"&amp;$A$29,$A$10:$A$70,"&gt;"&amp;$A$23)</f>
        <v>0</v>
      </c>
      <c r="S23" s="235">
        <f>ROUND(R23/R$9,2)</f>
        <v>0</v>
      </c>
      <c r="T23" s="235">
        <f>S23-U23</f>
        <v>0</v>
      </c>
      <c r="U23" s="235">
        <f>ROUND(R23/R$9*$D23,2)</f>
        <v>0</v>
      </c>
      <c r="V23" s="234">
        <f>SUMIFS(V$10:V$70,$A$10:$A$70,"&lt;"&amp;$A$29,$A$10:$A$70,"&gt;"&amp;$A$23)</f>
        <v>0</v>
      </c>
      <c r="W23" s="235">
        <f>ROUND(V23/V$9,2)</f>
        <v>0</v>
      </c>
      <c r="X23" s="235">
        <f>W23-Y23</f>
        <v>0</v>
      </c>
      <c r="Y23" s="235">
        <f>ROUND(V23/V$9*$D23,2)</f>
        <v>0</v>
      </c>
      <c r="Z23" s="234">
        <f>SUMIFS(Z$10:Z$70,$A$10:$A$70,"&lt;"&amp;$A$29,$A$10:$A$70,"&gt;"&amp;$A$23)</f>
        <v>0</v>
      </c>
      <c r="AA23" s="235">
        <f>ROUND(Z23/Z$9,2)</f>
        <v>0</v>
      </c>
      <c r="AB23" s="235">
        <f>AA23-AC23</f>
        <v>0</v>
      </c>
      <c r="AC23" s="235">
        <f>ROUND(Z23/Z$9*$D23,2)</f>
        <v>0</v>
      </c>
      <c r="AD23" s="234">
        <f>SUMIFS(AD$10:AD$70,$A$10:$A$70,"&lt;"&amp;$A$29,$A$10:$A$70,"&gt;"&amp;$A$23)</f>
        <v>0</v>
      </c>
      <c r="AE23" s="235">
        <f>ROUND(AD23/AD$9,2)</f>
        <v>0</v>
      </c>
      <c r="AF23" s="235">
        <f>AE23-AG23</f>
        <v>0</v>
      </c>
      <c r="AG23" s="235">
        <f>ROUND(AD23/AD$9*$D23,2)</f>
        <v>0</v>
      </c>
      <c r="AH23" s="234">
        <f>SUMIFS(AH$10:AH$70,$A$10:$A$70,"&lt;"&amp;$A$29,$A$10:$A$70,"&gt;"&amp;$A$23)</f>
        <v>0</v>
      </c>
      <c r="AI23" s="235">
        <f>ROUND(AH23/AH$9,2)</f>
        <v>0</v>
      </c>
      <c r="AJ23" s="235">
        <f>AI23-AK23</f>
        <v>0</v>
      </c>
      <c r="AK23" s="235">
        <f>ROUND(AH23/AH$9*$D23,2)</f>
        <v>0</v>
      </c>
      <c r="AL23" s="234">
        <f>SUMIFS(AL$10:AL$70,$A$10:$A$70,"&lt;"&amp;$A$29,$A$10:$A$70,"&gt;"&amp;$A$23)</f>
        <v>0</v>
      </c>
      <c r="AM23" s="235">
        <f>ROUND(AL23/AL$9,2)</f>
        <v>0</v>
      </c>
      <c r="AN23" s="235">
        <f>AM23-AO23</f>
        <v>0</v>
      </c>
      <c r="AO23" s="235">
        <f>ROUND(AL23/AL$9*$D23,2)</f>
        <v>0</v>
      </c>
      <c r="AP23" s="234">
        <f>SUMIFS(AP$10:AP$70,$A$10:$A$70,"&lt;"&amp;$A$29,$A$10:$A$70,"&gt;"&amp;$A$23)</f>
        <v>0</v>
      </c>
      <c r="AQ23" s="235">
        <f>ROUND(AP23/AP$9,2)</f>
        <v>0</v>
      </c>
      <c r="AR23" s="235">
        <f>AQ23-AS23</f>
        <v>0</v>
      </c>
      <c r="AS23" s="235">
        <f>ROUND(AP23/AP$9*$D23,2)</f>
        <v>0</v>
      </c>
      <c r="AT23" s="234">
        <f>SUMIFS(AT$10:AT$70,$A$10:$A$70,"&lt;"&amp;$A$29,$A$10:$A$70,"&gt;"&amp;$A$23)</f>
        <v>0</v>
      </c>
      <c r="AU23" s="235">
        <f>ROUND(AT23/AT$9,2)</f>
        <v>0</v>
      </c>
      <c r="AV23" s="235">
        <f>AU23-AW23</f>
        <v>0</v>
      </c>
      <c r="AW23" s="235">
        <f>ROUND(AT23/AT$9*$D23,2)</f>
        <v>0</v>
      </c>
      <c r="AX23" s="234">
        <f>SUMIFS(AX$10:AX$70,$A$10:$A$70,"&lt;"&amp;$A$29,$A$10:$A$70,"&gt;"&amp;$A$23)</f>
        <v>0</v>
      </c>
      <c r="AY23" s="235">
        <f>ROUND(AX23/AX$9,2)</f>
        <v>0</v>
      </c>
      <c r="AZ23" s="235">
        <f>AY23-BA23</f>
        <v>0</v>
      </c>
      <c r="BA23" s="235">
        <f>ROUND(AX23/AX$9*$D23,2)</f>
        <v>0</v>
      </c>
      <c r="BB23" s="234">
        <f>SUMIFS(BB$10:BB$70,$A$10:$A$70,"&lt;"&amp;$A$29,$A$10:$A$70,"&gt;"&amp;$A$23)</f>
        <v>0</v>
      </c>
      <c r="BC23" s="235">
        <f>ROUND(BB23/BB$9,2)</f>
        <v>0</v>
      </c>
      <c r="BD23" s="235">
        <f>BC23-BE23</f>
        <v>0</v>
      </c>
      <c r="BE23" s="235">
        <f>ROUND(BB23/BB$9*$D23,2)</f>
        <v>0</v>
      </c>
      <c r="BF23" s="234">
        <f>SUMIFS(BF$10:BF$70,$A$10:$A$70,"&lt;"&amp;$A$29,$A$10:$A$70,"&gt;"&amp;$A$23)</f>
        <v>0</v>
      </c>
      <c r="BG23" s="235">
        <f>ROUND(BF23/BF$9,2)</f>
        <v>0</v>
      </c>
      <c r="BH23" s="235">
        <f>BG23-BI23</f>
        <v>0</v>
      </c>
      <c r="BI23" s="235">
        <f>ROUND(BF23/BF$9*$D23,2)</f>
        <v>0</v>
      </c>
      <c r="BJ23" s="147">
        <f>SUM(BJ24:BJ28)</f>
        <v>0</v>
      </c>
      <c r="BK23" s="63" t="e">
        <f t="shared" si="0"/>
        <v>#DIV/0!</v>
      </c>
      <c r="BL23" s="138">
        <f t="shared" si="1"/>
        <v>0</v>
      </c>
      <c r="BM23" s="211">
        <f>G23+K23+O23+S23+W23+AA23+AE23+AI23+AM23+AQ23+AU23+AY23+BC23+BG23</f>
        <v>0</v>
      </c>
      <c r="BN23" s="62">
        <f>I23+M23+Q23+U23+Y23+AC23+AG23+AK23+AO23+AS23+AW23+BA23+BE23+BI23</f>
        <v>0</v>
      </c>
      <c r="BO23" s="63" t="e">
        <f>BN23/E23</f>
        <v>#DIV/0!</v>
      </c>
      <c r="BP23" s="148">
        <f>E23-BN23</f>
        <v>0</v>
      </c>
      <c r="BQ23" s="193">
        <v>0</v>
      </c>
      <c r="BR23" s="194">
        <v>0</v>
      </c>
      <c r="BS23" s="195">
        <v>0</v>
      </c>
      <c r="BT23" s="22"/>
      <c r="BV23" s="22"/>
      <c r="BX23" s="24"/>
      <c r="BY23" s="22"/>
    </row>
    <row r="24" spans="1:77" s="23" customFormat="1">
      <c r="A24" s="186">
        <v>3.1</v>
      </c>
      <c r="B24" s="187"/>
      <c r="C24" s="188"/>
      <c r="D24" s="165"/>
      <c r="E24" s="150"/>
      <c r="F24" s="236"/>
      <c r="G24" s="237"/>
      <c r="H24" s="237"/>
      <c r="I24" s="237"/>
      <c r="J24" s="236"/>
      <c r="K24" s="238"/>
      <c r="L24" s="238"/>
      <c r="M24" s="238"/>
      <c r="N24" s="236"/>
      <c r="O24" s="238"/>
      <c r="P24" s="238"/>
      <c r="Q24" s="238"/>
      <c r="R24" s="236"/>
      <c r="S24" s="238"/>
      <c r="T24" s="238"/>
      <c r="U24" s="238"/>
      <c r="V24" s="236"/>
      <c r="W24" s="238"/>
      <c r="X24" s="238"/>
      <c r="Y24" s="238"/>
      <c r="Z24" s="236"/>
      <c r="AA24" s="238"/>
      <c r="AB24" s="238"/>
      <c r="AC24" s="238"/>
      <c r="AD24" s="236"/>
      <c r="AE24" s="238"/>
      <c r="AF24" s="238"/>
      <c r="AG24" s="238"/>
      <c r="AH24" s="236"/>
      <c r="AI24" s="238"/>
      <c r="AJ24" s="238"/>
      <c r="AK24" s="238"/>
      <c r="AL24" s="236"/>
      <c r="AM24" s="238"/>
      <c r="AN24" s="238"/>
      <c r="AO24" s="238"/>
      <c r="AP24" s="236"/>
      <c r="AQ24" s="238"/>
      <c r="AR24" s="238"/>
      <c r="AS24" s="238"/>
      <c r="AT24" s="236"/>
      <c r="AU24" s="238"/>
      <c r="AV24" s="238"/>
      <c r="AW24" s="238"/>
      <c r="AX24" s="236"/>
      <c r="AY24" s="238"/>
      <c r="AZ24" s="238"/>
      <c r="BA24" s="238"/>
      <c r="BB24" s="236"/>
      <c r="BC24" s="238"/>
      <c r="BD24" s="238"/>
      <c r="BE24" s="238"/>
      <c r="BF24" s="236"/>
      <c r="BG24" s="238"/>
      <c r="BH24" s="238"/>
      <c r="BI24" s="238"/>
      <c r="BJ24" s="149">
        <f t="shared" si="2"/>
        <v>0</v>
      </c>
      <c r="BK24" s="65" t="e">
        <f t="shared" si="0"/>
        <v>#DIV/0!</v>
      </c>
      <c r="BL24" s="139">
        <f t="shared" si="1"/>
        <v>0</v>
      </c>
      <c r="BM24" s="212"/>
      <c r="BN24" s="64"/>
      <c r="BO24" s="64"/>
      <c r="BP24" s="150"/>
      <c r="BQ24" s="142"/>
      <c r="BR24" s="64"/>
      <c r="BS24" s="150"/>
      <c r="BT24" s="22"/>
      <c r="BV24" s="22"/>
      <c r="BX24" s="24"/>
      <c r="BY24" s="22"/>
    </row>
    <row r="25" spans="1:77" s="23" customFormat="1">
      <c r="A25" s="186">
        <v>3.2</v>
      </c>
      <c r="B25" s="187"/>
      <c r="C25" s="188"/>
      <c r="D25" s="165"/>
      <c r="E25" s="150"/>
      <c r="F25" s="236"/>
      <c r="G25" s="237"/>
      <c r="H25" s="237"/>
      <c r="I25" s="237"/>
      <c r="J25" s="236"/>
      <c r="K25" s="238"/>
      <c r="L25" s="238"/>
      <c r="M25" s="238"/>
      <c r="N25" s="236"/>
      <c r="O25" s="238"/>
      <c r="P25" s="238"/>
      <c r="Q25" s="238"/>
      <c r="R25" s="236"/>
      <c r="S25" s="238"/>
      <c r="T25" s="238"/>
      <c r="U25" s="238"/>
      <c r="V25" s="236"/>
      <c r="W25" s="238"/>
      <c r="X25" s="238"/>
      <c r="Y25" s="238"/>
      <c r="Z25" s="236"/>
      <c r="AA25" s="238"/>
      <c r="AB25" s="238"/>
      <c r="AC25" s="238"/>
      <c r="AD25" s="236"/>
      <c r="AE25" s="238"/>
      <c r="AF25" s="238"/>
      <c r="AG25" s="238"/>
      <c r="AH25" s="236"/>
      <c r="AI25" s="238"/>
      <c r="AJ25" s="238"/>
      <c r="AK25" s="238"/>
      <c r="AL25" s="236"/>
      <c r="AM25" s="238"/>
      <c r="AN25" s="238"/>
      <c r="AO25" s="238"/>
      <c r="AP25" s="236"/>
      <c r="AQ25" s="238"/>
      <c r="AR25" s="238"/>
      <c r="AS25" s="238"/>
      <c r="AT25" s="236"/>
      <c r="AU25" s="238"/>
      <c r="AV25" s="238"/>
      <c r="AW25" s="238"/>
      <c r="AX25" s="236"/>
      <c r="AY25" s="238"/>
      <c r="AZ25" s="238"/>
      <c r="BA25" s="238"/>
      <c r="BB25" s="236"/>
      <c r="BC25" s="238"/>
      <c r="BD25" s="238"/>
      <c r="BE25" s="238"/>
      <c r="BF25" s="236"/>
      <c r="BG25" s="238"/>
      <c r="BH25" s="238"/>
      <c r="BI25" s="238"/>
      <c r="BJ25" s="149">
        <f t="shared" ref="BJ25" si="3">SUM(F25:BI25)</f>
        <v>0</v>
      </c>
      <c r="BK25" s="65" t="e">
        <f t="shared" ref="BK25" si="4">BJ25/C25</f>
        <v>#DIV/0!</v>
      </c>
      <c r="BL25" s="139">
        <f t="shared" ref="BL25" si="5">C25-BJ25</f>
        <v>0</v>
      </c>
      <c r="BM25" s="212"/>
      <c r="BN25" s="64"/>
      <c r="BO25" s="64"/>
      <c r="BP25" s="150"/>
      <c r="BQ25" s="142"/>
      <c r="BR25" s="64"/>
      <c r="BS25" s="150"/>
      <c r="BT25" s="22"/>
      <c r="BV25" s="22"/>
      <c r="BX25" s="24"/>
      <c r="BY25" s="22"/>
    </row>
    <row r="26" spans="1:77" s="23" customFormat="1">
      <c r="A26" s="186">
        <v>3.3</v>
      </c>
      <c r="B26" s="187"/>
      <c r="C26" s="188"/>
      <c r="D26" s="165"/>
      <c r="E26" s="150"/>
      <c r="F26" s="236"/>
      <c r="G26" s="237"/>
      <c r="H26" s="237"/>
      <c r="I26" s="237"/>
      <c r="J26" s="236"/>
      <c r="K26" s="238"/>
      <c r="L26" s="238"/>
      <c r="M26" s="238"/>
      <c r="N26" s="236"/>
      <c r="O26" s="238"/>
      <c r="P26" s="238"/>
      <c r="Q26" s="238"/>
      <c r="R26" s="236"/>
      <c r="S26" s="238"/>
      <c r="T26" s="238"/>
      <c r="U26" s="238"/>
      <c r="V26" s="236"/>
      <c r="W26" s="238"/>
      <c r="X26" s="238"/>
      <c r="Y26" s="238"/>
      <c r="Z26" s="236"/>
      <c r="AA26" s="238"/>
      <c r="AB26" s="238"/>
      <c r="AC26" s="238"/>
      <c r="AD26" s="236"/>
      <c r="AE26" s="238"/>
      <c r="AF26" s="238"/>
      <c r="AG26" s="238"/>
      <c r="AH26" s="236"/>
      <c r="AI26" s="238"/>
      <c r="AJ26" s="238"/>
      <c r="AK26" s="238"/>
      <c r="AL26" s="236"/>
      <c r="AM26" s="238"/>
      <c r="AN26" s="238"/>
      <c r="AO26" s="238"/>
      <c r="AP26" s="236"/>
      <c r="AQ26" s="238"/>
      <c r="AR26" s="238"/>
      <c r="AS26" s="238"/>
      <c r="AT26" s="236"/>
      <c r="AU26" s="238"/>
      <c r="AV26" s="238"/>
      <c r="AW26" s="238"/>
      <c r="AX26" s="236"/>
      <c r="AY26" s="238"/>
      <c r="AZ26" s="238"/>
      <c r="BA26" s="238"/>
      <c r="BB26" s="236"/>
      <c r="BC26" s="238"/>
      <c r="BD26" s="238"/>
      <c r="BE26" s="238"/>
      <c r="BF26" s="236"/>
      <c r="BG26" s="238"/>
      <c r="BH26" s="238"/>
      <c r="BI26" s="238"/>
      <c r="BJ26" s="149">
        <f t="shared" si="2"/>
        <v>0</v>
      </c>
      <c r="BK26" s="65" t="e">
        <f t="shared" si="0"/>
        <v>#DIV/0!</v>
      </c>
      <c r="BL26" s="139">
        <f t="shared" si="1"/>
        <v>0</v>
      </c>
      <c r="BM26" s="212"/>
      <c r="BN26" s="64"/>
      <c r="BO26" s="64"/>
      <c r="BP26" s="150"/>
      <c r="BQ26" s="142"/>
      <c r="BR26" s="64"/>
      <c r="BS26" s="150"/>
      <c r="BT26" s="22"/>
      <c r="BV26" s="22"/>
      <c r="BX26" s="24"/>
      <c r="BY26" s="22"/>
    </row>
    <row r="27" spans="1:77" s="23" customFormat="1">
      <c r="A27" s="186">
        <v>3.4</v>
      </c>
      <c r="B27" s="187"/>
      <c r="C27" s="188"/>
      <c r="D27" s="165"/>
      <c r="E27" s="150"/>
      <c r="F27" s="236"/>
      <c r="G27" s="237"/>
      <c r="H27" s="237"/>
      <c r="I27" s="237"/>
      <c r="J27" s="236"/>
      <c r="K27" s="238"/>
      <c r="L27" s="238"/>
      <c r="M27" s="238"/>
      <c r="N27" s="236"/>
      <c r="O27" s="238"/>
      <c r="P27" s="238"/>
      <c r="Q27" s="238"/>
      <c r="R27" s="236"/>
      <c r="S27" s="238"/>
      <c r="T27" s="238"/>
      <c r="U27" s="238"/>
      <c r="V27" s="236"/>
      <c r="W27" s="238"/>
      <c r="X27" s="238"/>
      <c r="Y27" s="238"/>
      <c r="Z27" s="236"/>
      <c r="AA27" s="238"/>
      <c r="AB27" s="238"/>
      <c r="AC27" s="238"/>
      <c r="AD27" s="236"/>
      <c r="AE27" s="238"/>
      <c r="AF27" s="238"/>
      <c r="AG27" s="238"/>
      <c r="AH27" s="236"/>
      <c r="AI27" s="238"/>
      <c r="AJ27" s="238"/>
      <c r="AK27" s="238"/>
      <c r="AL27" s="236"/>
      <c r="AM27" s="238"/>
      <c r="AN27" s="238"/>
      <c r="AO27" s="238"/>
      <c r="AP27" s="236"/>
      <c r="AQ27" s="238"/>
      <c r="AR27" s="238"/>
      <c r="AS27" s="238"/>
      <c r="AT27" s="236"/>
      <c r="AU27" s="238"/>
      <c r="AV27" s="238"/>
      <c r="AW27" s="238"/>
      <c r="AX27" s="236"/>
      <c r="AY27" s="238"/>
      <c r="AZ27" s="238"/>
      <c r="BA27" s="238"/>
      <c r="BB27" s="236"/>
      <c r="BC27" s="238"/>
      <c r="BD27" s="238"/>
      <c r="BE27" s="238"/>
      <c r="BF27" s="236"/>
      <c r="BG27" s="238"/>
      <c r="BH27" s="238"/>
      <c r="BI27" s="238"/>
      <c r="BJ27" s="149">
        <f t="shared" si="2"/>
        <v>0</v>
      </c>
      <c r="BK27" s="65" t="e">
        <f t="shared" si="0"/>
        <v>#DIV/0!</v>
      </c>
      <c r="BL27" s="139">
        <f t="shared" si="1"/>
        <v>0</v>
      </c>
      <c r="BM27" s="212"/>
      <c r="BN27" s="64"/>
      <c r="BO27" s="64"/>
      <c r="BP27" s="150"/>
      <c r="BQ27" s="142"/>
      <c r="BR27" s="64"/>
      <c r="BS27" s="150"/>
      <c r="BT27" s="22"/>
      <c r="BV27" s="22"/>
      <c r="BX27" s="24"/>
      <c r="BY27" s="22"/>
    </row>
    <row r="28" spans="1:77" s="23" customFormat="1">
      <c r="A28" s="186">
        <v>3.5</v>
      </c>
      <c r="B28" s="187"/>
      <c r="C28" s="188"/>
      <c r="D28" s="165"/>
      <c r="E28" s="150"/>
      <c r="F28" s="236"/>
      <c r="G28" s="237"/>
      <c r="H28" s="237"/>
      <c r="I28" s="237"/>
      <c r="J28" s="236"/>
      <c r="K28" s="238"/>
      <c r="L28" s="238"/>
      <c r="M28" s="238"/>
      <c r="N28" s="236"/>
      <c r="O28" s="238"/>
      <c r="P28" s="238"/>
      <c r="Q28" s="238"/>
      <c r="R28" s="236"/>
      <c r="S28" s="238"/>
      <c r="T28" s="238"/>
      <c r="U28" s="238"/>
      <c r="V28" s="236"/>
      <c r="W28" s="238"/>
      <c r="X28" s="238"/>
      <c r="Y28" s="238"/>
      <c r="Z28" s="236"/>
      <c r="AA28" s="238"/>
      <c r="AB28" s="238"/>
      <c r="AC28" s="238"/>
      <c r="AD28" s="236"/>
      <c r="AE28" s="238"/>
      <c r="AF28" s="238"/>
      <c r="AG28" s="238"/>
      <c r="AH28" s="236"/>
      <c r="AI28" s="238"/>
      <c r="AJ28" s="238"/>
      <c r="AK28" s="238"/>
      <c r="AL28" s="236"/>
      <c r="AM28" s="238"/>
      <c r="AN28" s="238"/>
      <c r="AO28" s="238"/>
      <c r="AP28" s="236"/>
      <c r="AQ28" s="238"/>
      <c r="AR28" s="238"/>
      <c r="AS28" s="238"/>
      <c r="AT28" s="236"/>
      <c r="AU28" s="238"/>
      <c r="AV28" s="238"/>
      <c r="AW28" s="238"/>
      <c r="AX28" s="236"/>
      <c r="AY28" s="238"/>
      <c r="AZ28" s="238"/>
      <c r="BA28" s="238"/>
      <c r="BB28" s="236"/>
      <c r="BC28" s="238"/>
      <c r="BD28" s="238"/>
      <c r="BE28" s="238"/>
      <c r="BF28" s="236"/>
      <c r="BG28" s="238"/>
      <c r="BH28" s="238"/>
      <c r="BI28" s="238"/>
      <c r="BJ28" s="149">
        <f t="shared" si="2"/>
        <v>0</v>
      </c>
      <c r="BK28" s="65" t="e">
        <f t="shared" si="0"/>
        <v>#DIV/0!</v>
      </c>
      <c r="BL28" s="139">
        <f t="shared" si="1"/>
        <v>0</v>
      </c>
      <c r="BM28" s="212"/>
      <c r="BN28" s="64"/>
      <c r="BO28" s="64"/>
      <c r="BP28" s="150"/>
      <c r="BQ28" s="142"/>
      <c r="BR28" s="64"/>
      <c r="BS28" s="150"/>
      <c r="BT28" s="22"/>
      <c r="BV28" s="22"/>
      <c r="BX28" s="24"/>
      <c r="BY28" s="22"/>
    </row>
    <row r="29" spans="1:77" s="23" customFormat="1">
      <c r="A29" s="184">
        <v>4</v>
      </c>
      <c r="B29" s="185" t="s">
        <v>170</v>
      </c>
      <c r="C29" s="62">
        <f>SUMIFS(C$10:C$70,$A$10:$A$70,"&lt;"&amp;$A$35,$A$10:$A$70,"&gt;"&amp;$A$29)</f>
        <v>0</v>
      </c>
      <c r="D29" s="189">
        <v>1</v>
      </c>
      <c r="E29" s="148">
        <f>ROUND(C29/$C$9*D29,2)</f>
        <v>0</v>
      </c>
      <c r="F29" s="234">
        <f>SUMIFS(F$10:F$70,$A$10:$A$70,"&lt;"&amp;$A$35,$A$10:$A$70,"&gt;"&amp;$A$29)</f>
        <v>0</v>
      </c>
      <c r="G29" s="235">
        <f>ROUND(F29/$F$9,2)</f>
        <v>0</v>
      </c>
      <c r="H29" s="235">
        <f>G29-I29</f>
        <v>0</v>
      </c>
      <c r="I29" s="235">
        <f>ROUND(F29/F$9*$D29,2)</f>
        <v>0</v>
      </c>
      <c r="J29" s="234">
        <f>SUMIFS(J$10:J$70,$A$10:$A$70,"&lt;"&amp;$A$35,$A$10:$A$70,"&gt;"&amp;$A$29)</f>
        <v>0</v>
      </c>
      <c r="K29" s="235">
        <f>ROUND(J29/J$9,2)</f>
        <v>0</v>
      </c>
      <c r="L29" s="235">
        <f>K29-M29</f>
        <v>0</v>
      </c>
      <c r="M29" s="235">
        <f>ROUND(J29/J$9*$D29,2)</f>
        <v>0</v>
      </c>
      <c r="N29" s="234">
        <f>SUMIFS(N$10:N$70,$A$10:$A$70,"&lt;"&amp;$A$35,$A$10:$A$70,"&gt;"&amp;$A$29)</f>
        <v>0</v>
      </c>
      <c r="O29" s="235">
        <f>ROUND(N29/N$9,2)</f>
        <v>0</v>
      </c>
      <c r="P29" s="235">
        <f>O29-Q29</f>
        <v>0</v>
      </c>
      <c r="Q29" s="235">
        <f>ROUND(N29/N$9*$D29,2)</f>
        <v>0</v>
      </c>
      <c r="R29" s="234">
        <f>SUMIFS(R$10:R$70,$A$10:$A$70,"&lt;"&amp;$A$35,$A$10:$A$70,"&gt;"&amp;$A$29)</f>
        <v>0</v>
      </c>
      <c r="S29" s="235">
        <f>ROUND(R29/R$9,2)</f>
        <v>0</v>
      </c>
      <c r="T29" s="235">
        <f>S29-U29</f>
        <v>0</v>
      </c>
      <c r="U29" s="235">
        <f>ROUND(R29/R$9*$D29,2)</f>
        <v>0</v>
      </c>
      <c r="V29" s="234">
        <f>SUMIFS(V$10:V$70,$A$10:$A$70,"&lt;"&amp;$A$35,$A$10:$A$70,"&gt;"&amp;$A$29)</f>
        <v>0</v>
      </c>
      <c r="W29" s="235">
        <f>ROUND(V29/V$9,2)</f>
        <v>0</v>
      </c>
      <c r="X29" s="235">
        <f>W29-Y29</f>
        <v>0</v>
      </c>
      <c r="Y29" s="235">
        <f>ROUND(V29/V$9*$D29,2)</f>
        <v>0</v>
      </c>
      <c r="Z29" s="234">
        <f>SUMIFS(Z$10:Z$70,$A$10:$A$70,"&lt;"&amp;$A$35,$A$10:$A$70,"&gt;"&amp;$A$29)</f>
        <v>0</v>
      </c>
      <c r="AA29" s="235">
        <f>ROUND(Z29/Z$9,2)</f>
        <v>0</v>
      </c>
      <c r="AB29" s="235">
        <f>AA29-AC29</f>
        <v>0</v>
      </c>
      <c r="AC29" s="235">
        <f>ROUND(Z29/Z$9*$D29,2)</f>
        <v>0</v>
      </c>
      <c r="AD29" s="234">
        <f>SUMIFS(AD$10:AD$70,$A$10:$A$70,"&lt;"&amp;$A$35,$A$10:$A$70,"&gt;"&amp;$A$29)</f>
        <v>0</v>
      </c>
      <c r="AE29" s="235">
        <f>ROUND(AD29/AD$9,2)</f>
        <v>0</v>
      </c>
      <c r="AF29" s="235">
        <f>AE29-AG29</f>
        <v>0</v>
      </c>
      <c r="AG29" s="235">
        <f>ROUND(AD29/AD$9*$D29,2)</f>
        <v>0</v>
      </c>
      <c r="AH29" s="234">
        <f>SUMIFS(AH$10:AH$70,$A$10:$A$70,"&lt;"&amp;$A$35,$A$10:$A$70,"&gt;"&amp;$A$29)</f>
        <v>0</v>
      </c>
      <c r="AI29" s="235">
        <f>ROUND(AH29/AH$9,2)</f>
        <v>0</v>
      </c>
      <c r="AJ29" s="235">
        <f>AI29-AK29</f>
        <v>0</v>
      </c>
      <c r="AK29" s="235">
        <f>ROUND(AH29/AH$9*$D29,2)</f>
        <v>0</v>
      </c>
      <c r="AL29" s="234">
        <f>SUMIFS(AL$10:AL$70,$A$10:$A$70,"&lt;"&amp;$A$35,$A$10:$A$70,"&gt;"&amp;$A$29)</f>
        <v>0</v>
      </c>
      <c r="AM29" s="235">
        <f>ROUND(AL29/AL$9,2)</f>
        <v>0</v>
      </c>
      <c r="AN29" s="235">
        <f>AM29-AO29</f>
        <v>0</v>
      </c>
      <c r="AO29" s="235">
        <f>ROUND(AL29/AL$9*$D29,2)</f>
        <v>0</v>
      </c>
      <c r="AP29" s="234">
        <f>SUMIFS(AP$10:AP$70,$A$10:$A$70,"&lt;"&amp;$A$35,$A$10:$A$70,"&gt;"&amp;$A$29)</f>
        <v>0</v>
      </c>
      <c r="AQ29" s="235">
        <f>ROUND(AP29/AP$9,2)</f>
        <v>0</v>
      </c>
      <c r="AR29" s="235">
        <f>AQ29-AS29</f>
        <v>0</v>
      </c>
      <c r="AS29" s="235">
        <f>ROUND(AP29/AP$9*$D29,2)</f>
        <v>0</v>
      </c>
      <c r="AT29" s="234">
        <f>SUMIFS(AT$10:AT$70,$A$10:$A$70,"&lt;"&amp;$A$35,$A$10:$A$70,"&gt;"&amp;$A$29)</f>
        <v>0</v>
      </c>
      <c r="AU29" s="235">
        <f>ROUND(AT29/AT$9,2)</f>
        <v>0</v>
      </c>
      <c r="AV29" s="235">
        <f>AU29-AW29</f>
        <v>0</v>
      </c>
      <c r="AW29" s="235">
        <f>ROUND(AT29/AT$9*$D29,2)</f>
        <v>0</v>
      </c>
      <c r="AX29" s="234">
        <f>SUMIFS(AX$10:AX$70,$A$10:$A$70,"&lt;"&amp;$A$35,$A$10:$A$70,"&gt;"&amp;$A$29)</f>
        <v>0</v>
      </c>
      <c r="AY29" s="235">
        <f>ROUND(AX29/AX$9,2)</f>
        <v>0</v>
      </c>
      <c r="AZ29" s="235">
        <f>AY29-BA29</f>
        <v>0</v>
      </c>
      <c r="BA29" s="235">
        <f>ROUND(AX29/AX$9*$D29,2)</f>
        <v>0</v>
      </c>
      <c r="BB29" s="234">
        <f>SUMIFS(BB$10:BB$70,$A$10:$A$70,"&lt;"&amp;$A$35,$A$10:$A$70,"&gt;"&amp;$A$29)</f>
        <v>0</v>
      </c>
      <c r="BC29" s="235">
        <f>ROUND(BB29/BB$9,2)</f>
        <v>0</v>
      </c>
      <c r="BD29" s="235">
        <f>BC29-BE29</f>
        <v>0</v>
      </c>
      <c r="BE29" s="235">
        <f>ROUND(BB29/BB$9*$D29,2)</f>
        <v>0</v>
      </c>
      <c r="BF29" s="234">
        <f>SUMIFS(BF$10:BF$70,$A$10:$A$70,"&lt;"&amp;$A$35,$A$10:$A$70,"&gt;"&amp;$A$29)</f>
        <v>0</v>
      </c>
      <c r="BG29" s="235">
        <f>ROUND(BF29/BF$9,2)</f>
        <v>0</v>
      </c>
      <c r="BH29" s="235">
        <f>BG29-BI29</f>
        <v>0</v>
      </c>
      <c r="BI29" s="235">
        <f>ROUND(BF29/BF$9*$D29,2)</f>
        <v>0</v>
      </c>
      <c r="BJ29" s="147">
        <f>SUM(BJ30:BJ34)</f>
        <v>0</v>
      </c>
      <c r="BK29" s="63" t="e">
        <f t="shared" si="0"/>
        <v>#DIV/0!</v>
      </c>
      <c r="BL29" s="138">
        <f t="shared" si="1"/>
        <v>0</v>
      </c>
      <c r="BM29" s="211">
        <f>G29+K29+O29+S29+W29+AA29+AE29+AI29+AM29+AQ29+AU29+AY29+BC29+BG29</f>
        <v>0</v>
      </c>
      <c r="BN29" s="62">
        <f>I29+M29+Q29+U29+Y29+AC29+AG29+AK29+AO29+AS29+AW29+BA29+BE29+BI29</f>
        <v>0</v>
      </c>
      <c r="BO29" s="63" t="e">
        <f>BN29/E29</f>
        <v>#DIV/0!</v>
      </c>
      <c r="BP29" s="148">
        <f>E29-BN29</f>
        <v>0</v>
      </c>
      <c r="BQ29" s="193">
        <v>0</v>
      </c>
      <c r="BR29" s="194">
        <v>0</v>
      </c>
      <c r="BS29" s="195">
        <v>0</v>
      </c>
      <c r="BT29" s="22"/>
      <c r="BV29" s="22"/>
      <c r="BX29" s="24"/>
      <c r="BY29" s="22"/>
    </row>
    <row r="30" spans="1:77" s="23" customFormat="1">
      <c r="A30" s="186">
        <v>4.0999999999999996</v>
      </c>
      <c r="B30" s="187"/>
      <c r="C30" s="188"/>
      <c r="D30" s="165"/>
      <c r="E30" s="150"/>
      <c r="F30" s="236"/>
      <c r="G30" s="237"/>
      <c r="H30" s="237"/>
      <c r="I30" s="237"/>
      <c r="J30" s="236"/>
      <c r="K30" s="238"/>
      <c r="L30" s="238"/>
      <c r="M30" s="238"/>
      <c r="N30" s="236"/>
      <c r="O30" s="238"/>
      <c r="P30" s="238"/>
      <c r="Q30" s="238"/>
      <c r="R30" s="236"/>
      <c r="S30" s="238"/>
      <c r="T30" s="238"/>
      <c r="U30" s="238"/>
      <c r="V30" s="236"/>
      <c r="W30" s="238"/>
      <c r="X30" s="238"/>
      <c r="Y30" s="238"/>
      <c r="Z30" s="236"/>
      <c r="AA30" s="238"/>
      <c r="AB30" s="238"/>
      <c r="AC30" s="238"/>
      <c r="AD30" s="236"/>
      <c r="AE30" s="238"/>
      <c r="AF30" s="238"/>
      <c r="AG30" s="238"/>
      <c r="AH30" s="236"/>
      <c r="AI30" s="238"/>
      <c r="AJ30" s="238"/>
      <c r="AK30" s="238"/>
      <c r="AL30" s="236"/>
      <c r="AM30" s="238"/>
      <c r="AN30" s="238"/>
      <c r="AO30" s="238"/>
      <c r="AP30" s="236"/>
      <c r="AQ30" s="238"/>
      <c r="AR30" s="238"/>
      <c r="AS30" s="238"/>
      <c r="AT30" s="236"/>
      <c r="AU30" s="238"/>
      <c r="AV30" s="238"/>
      <c r="AW30" s="238"/>
      <c r="AX30" s="236"/>
      <c r="AY30" s="238"/>
      <c r="AZ30" s="238"/>
      <c r="BA30" s="238"/>
      <c r="BB30" s="236"/>
      <c r="BC30" s="238"/>
      <c r="BD30" s="238"/>
      <c r="BE30" s="238"/>
      <c r="BF30" s="236"/>
      <c r="BG30" s="238"/>
      <c r="BH30" s="238"/>
      <c r="BI30" s="238"/>
      <c r="BJ30" s="149">
        <f t="shared" si="2"/>
        <v>0</v>
      </c>
      <c r="BK30" s="65" t="e">
        <f t="shared" si="0"/>
        <v>#DIV/0!</v>
      </c>
      <c r="BL30" s="139">
        <f t="shared" si="1"/>
        <v>0</v>
      </c>
      <c r="BM30" s="212"/>
      <c r="BN30" s="64"/>
      <c r="BO30" s="64"/>
      <c r="BP30" s="150"/>
      <c r="BQ30" s="142"/>
      <c r="BR30" s="64"/>
      <c r="BS30" s="150"/>
      <c r="BT30" s="22"/>
      <c r="BV30" s="22"/>
      <c r="BX30" s="24"/>
      <c r="BY30" s="22"/>
    </row>
    <row r="31" spans="1:77" s="23" customFormat="1">
      <c r="A31" s="186">
        <v>4.2</v>
      </c>
      <c r="B31" s="187"/>
      <c r="C31" s="188"/>
      <c r="D31" s="165"/>
      <c r="E31" s="150"/>
      <c r="F31" s="236"/>
      <c r="G31" s="237"/>
      <c r="H31" s="237"/>
      <c r="I31" s="237"/>
      <c r="J31" s="236"/>
      <c r="K31" s="238"/>
      <c r="L31" s="238"/>
      <c r="M31" s="238"/>
      <c r="N31" s="236"/>
      <c r="O31" s="238"/>
      <c r="P31" s="238"/>
      <c r="Q31" s="238"/>
      <c r="R31" s="236"/>
      <c r="S31" s="238"/>
      <c r="T31" s="238"/>
      <c r="U31" s="238"/>
      <c r="V31" s="236"/>
      <c r="W31" s="238"/>
      <c r="X31" s="238"/>
      <c r="Y31" s="238"/>
      <c r="Z31" s="236"/>
      <c r="AA31" s="238"/>
      <c r="AB31" s="238"/>
      <c r="AC31" s="238"/>
      <c r="AD31" s="236"/>
      <c r="AE31" s="238"/>
      <c r="AF31" s="238"/>
      <c r="AG31" s="238"/>
      <c r="AH31" s="236"/>
      <c r="AI31" s="238"/>
      <c r="AJ31" s="238"/>
      <c r="AK31" s="238"/>
      <c r="AL31" s="236"/>
      <c r="AM31" s="238"/>
      <c r="AN31" s="238"/>
      <c r="AO31" s="238"/>
      <c r="AP31" s="236"/>
      <c r="AQ31" s="238"/>
      <c r="AR31" s="238"/>
      <c r="AS31" s="238"/>
      <c r="AT31" s="236"/>
      <c r="AU31" s="238"/>
      <c r="AV31" s="238"/>
      <c r="AW31" s="238"/>
      <c r="AX31" s="236"/>
      <c r="AY31" s="238"/>
      <c r="AZ31" s="238"/>
      <c r="BA31" s="238"/>
      <c r="BB31" s="236"/>
      <c r="BC31" s="238"/>
      <c r="BD31" s="238"/>
      <c r="BE31" s="238"/>
      <c r="BF31" s="236"/>
      <c r="BG31" s="238"/>
      <c r="BH31" s="238"/>
      <c r="BI31" s="238"/>
      <c r="BJ31" s="149">
        <f t="shared" si="2"/>
        <v>0</v>
      </c>
      <c r="BK31" s="65" t="e">
        <f t="shared" si="0"/>
        <v>#DIV/0!</v>
      </c>
      <c r="BL31" s="139">
        <f t="shared" si="1"/>
        <v>0</v>
      </c>
      <c r="BM31" s="212"/>
      <c r="BN31" s="64"/>
      <c r="BO31" s="64"/>
      <c r="BP31" s="150"/>
      <c r="BQ31" s="142"/>
      <c r="BR31" s="64"/>
      <c r="BS31" s="150"/>
      <c r="BT31" s="22"/>
      <c r="BV31" s="22"/>
      <c r="BX31" s="24"/>
      <c r="BY31" s="22"/>
    </row>
    <row r="32" spans="1:77" s="23" customFormat="1">
      <c r="A32" s="186">
        <v>4.3</v>
      </c>
      <c r="B32" s="187"/>
      <c r="C32" s="188"/>
      <c r="D32" s="165"/>
      <c r="E32" s="150"/>
      <c r="F32" s="236"/>
      <c r="G32" s="237"/>
      <c r="H32" s="237"/>
      <c r="I32" s="237"/>
      <c r="J32" s="236"/>
      <c r="K32" s="238"/>
      <c r="L32" s="238"/>
      <c r="M32" s="238"/>
      <c r="N32" s="236"/>
      <c r="O32" s="238"/>
      <c r="P32" s="238"/>
      <c r="Q32" s="238"/>
      <c r="R32" s="236"/>
      <c r="S32" s="238"/>
      <c r="T32" s="238"/>
      <c r="U32" s="238"/>
      <c r="V32" s="236"/>
      <c r="W32" s="238"/>
      <c r="X32" s="238"/>
      <c r="Y32" s="238"/>
      <c r="Z32" s="236"/>
      <c r="AA32" s="238"/>
      <c r="AB32" s="238"/>
      <c r="AC32" s="238"/>
      <c r="AD32" s="236"/>
      <c r="AE32" s="238"/>
      <c r="AF32" s="238"/>
      <c r="AG32" s="238"/>
      <c r="AH32" s="236"/>
      <c r="AI32" s="238"/>
      <c r="AJ32" s="238"/>
      <c r="AK32" s="238"/>
      <c r="AL32" s="236"/>
      <c r="AM32" s="238"/>
      <c r="AN32" s="238"/>
      <c r="AO32" s="238"/>
      <c r="AP32" s="236"/>
      <c r="AQ32" s="238"/>
      <c r="AR32" s="238"/>
      <c r="AS32" s="238"/>
      <c r="AT32" s="236"/>
      <c r="AU32" s="238"/>
      <c r="AV32" s="238"/>
      <c r="AW32" s="238"/>
      <c r="AX32" s="236"/>
      <c r="AY32" s="238"/>
      <c r="AZ32" s="238"/>
      <c r="BA32" s="238"/>
      <c r="BB32" s="236"/>
      <c r="BC32" s="238"/>
      <c r="BD32" s="238"/>
      <c r="BE32" s="238"/>
      <c r="BF32" s="236"/>
      <c r="BG32" s="238"/>
      <c r="BH32" s="238"/>
      <c r="BI32" s="238"/>
      <c r="BJ32" s="149">
        <f t="shared" si="2"/>
        <v>0</v>
      </c>
      <c r="BK32" s="65" t="e">
        <f t="shared" si="0"/>
        <v>#DIV/0!</v>
      </c>
      <c r="BL32" s="139">
        <f t="shared" si="1"/>
        <v>0</v>
      </c>
      <c r="BM32" s="212"/>
      <c r="BN32" s="64"/>
      <c r="BO32" s="64"/>
      <c r="BP32" s="150"/>
      <c r="BQ32" s="142"/>
      <c r="BR32" s="64"/>
      <c r="BS32" s="150"/>
      <c r="BT32" s="22"/>
      <c r="BV32" s="22"/>
      <c r="BX32" s="24"/>
      <c r="BY32" s="22"/>
    </row>
    <row r="33" spans="1:77" s="23" customFormat="1">
      <c r="A33" s="186">
        <v>4.4000000000000004</v>
      </c>
      <c r="B33" s="187"/>
      <c r="C33" s="188"/>
      <c r="D33" s="165"/>
      <c r="E33" s="150"/>
      <c r="F33" s="236"/>
      <c r="G33" s="237"/>
      <c r="H33" s="237"/>
      <c r="I33" s="237"/>
      <c r="J33" s="236"/>
      <c r="K33" s="238"/>
      <c r="L33" s="238"/>
      <c r="M33" s="238"/>
      <c r="N33" s="236"/>
      <c r="O33" s="238"/>
      <c r="P33" s="238"/>
      <c r="Q33" s="238"/>
      <c r="R33" s="236"/>
      <c r="S33" s="238"/>
      <c r="T33" s="238"/>
      <c r="U33" s="238"/>
      <c r="V33" s="236"/>
      <c r="W33" s="238"/>
      <c r="X33" s="238"/>
      <c r="Y33" s="238"/>
      <c r="Z33" s="236"/>
      <c r="AA33" s="238"/>
      <c r="AB33" s="238"/>
      <c r="AC33" s="238"/>
      <c r="AD33" s="236"/>
      <c r="AE33" s="238"/>
      <c r="AF33" s="238"/>
      <c r="AG33" s="238"/>
      <c r="AH33" s="236"/>
      <c r="AI33" s="238"/>
      <c r="AJ33" s="238"/>
      <c r="AK33" s="238"/>
      <c r="AL33" s="236"/>
      <c r="AM33" s="238"/>
      <c r="AN33" s="238"/>
      <c r="AO33" s="238"/>
      <c r="AP33" s="236"/>
      <c r="AQ33" s="238"/>
      <c r="AR33" s="238"/>
      <c r="AS33" s="238"/>
      <c r="AT33" s="236"/>
      <c r="AU33" s="238"/>
      <c r="AV33" s="238"/>
      <c r="AW33" s="238"/>
      <c r="AX33" s="236"/>
      <c r="AY33" s="238"/>
      <c r="AZ33" s="238"/>
      <c r="BA33" s="238"/>
      <c r="BB33" s="236"/>
      <c r="BC33" s="238"/>
      <c r="BD33" s="238"/>
      <c r="BE33" s="238"/>
      <c r="BF33" s="236"/>
      <c r="BG33" s="238"/>
      <c r="BH33" s="238"/>
      <c r="BI33" s="238"/>
      <c r="BJ33" s="149">
        <f t="shared" si="2"/>
        <v>0</v>
      </c>
      <c r="BK33" s="65" t="e">
        <f t="shared" si="0"/>
        <v>#DIV/0!</v>
      </c>
      <c r="BL33" s="139">
        <f t="shared" si="1"/>
        <v>0</v>
      </c>
      <c r="BM33" s="212"/>
      <c r="BN33" s="64"/>
      <c r="BO33" s="64"/>
      <c r="BP33" s="150"/>
      <c r="BQ33" s="142"/>
      <c r="BR33" s="64"/>
      <c r="BS33" s="150"/>
      <c r="BT33" s="22"/>
      <c r="BV33" s="22"/>
      <c r="BX33" s="24"/>
      <c r="BY33" s="22"/>
    </row>
    <row r="34" spans="1:77" s="23" customFormat="1">
      <c r="A34" s="186">
        <v>4.5</v>
      </c>
      <c r="B34" s="187"/>
      <c r="C34" s="188"/>
      <c r="D34" s="165"/>
      <c r="E34" s="150"/>
      <c r="F34" s="236"/>
      <c r="G34" s="237"/>
      <c r="H34" s="237"/>
      <c r="I34" s="237"/>
      <c r="J34" s="236"/>
      <c r="K34" s="238"/>
      <c r="L34" s="238"/>
      <c r="M34" s="238"/>
      <c r="N34" s="236"/>
      <c r="O34" s="238"/>
      <c r="P34" s="238"/>
      <c r="Q34" s="238"/>
      <c r="R34" s="236"/>
      <c r="S34" s="238"/>
      <c r="T34" s="238"/>
      <c r="U34" s="238"/>
      <c r="V34" s="236"/>
      <c r="W34" s="238"/>
      <c r="X34" s="238"/>
      <c r="Y34" s="238"/>
      <c r="Z34" s="236"/>
      <c r="AA34" s="238"/>
      <c r="AB34" s="238"/>
      <c r="AC34" s="238"/>
      <c r="AD34" s="236"/>
      <c r="AE34" s="238"/>
      <c r="AF34" s="238"/>
      <c r="AG34" s="238"/>
      <c r="AH34" s="236"/>
      <c r="AI34" s="238"/>
      <c r="AJ34" s="238"/>
      <c r="AK34" s="238"/>
      <c r="AL34" s="236"/>
      <c r="AM34" s="238"/>
      <c r="AN34" s="238"/>
      <c r="AO34" s="238"/>
      <c r="AP34" s="236"/>
      <c r="AQ34" s="238"/>
      <c r="AR34" s="238"/>
      <c r="AS34" s="238"/>
      <c r="AT34" s="236"/>
      <c r="AU34" s="238"/>
      <c r="AV34" s="238"/>
      <c r="AW34" s="238"/>
      <c r="AX34" s="236"/>
      <c r="AY34" s="238"/>
      <c r="AZ34" s="238"/>
      <c r="BA34" s="238"/>
      <c r="BB34" s="236"/>
      <c r="BC34" s="238"/>
      <c r="BD34" s="238"/>
      <c r="BE34" s="238"/>
      <c r="BF34" s="236"/>
      <c r="BG34" s="238"/>
      <c r="BH34" s="238"/>
      <c r="BI34" s="238"/>
      <c r="BJ34" s="149">
        <f t="shared" si="2"/>
        <v>0</v>
      </c>
      <c r="BK34" s="65" t="e">
        <f t="shared" si="0"/>
        <v>#DIV/0!</v>
      </c>
      <c r="BL34" s="139">
        <f t="shared" si="1"/>
        <v>0</v>
      </c>
      <c r="BM34" s="212"/>
      <c r="BN34" s="64"/>
      <c r="BO34" s="64"/>
      <c r="BP34" s="150"/>
      <c r="BQ34" s="142"/>
      <c r="BR34" s="64"/>
      <c r="BS34" s="150"/>
      <c r="BT34" s="22"/>
      <c r="BV34" s="22"/>
      <c r="BX34" s="24"/>
      <c r="BY34" s="22"/>
    </row>
    <row r="35" spans="1:77" s="23" customFormat="1">
      <c r="A35" s="184">
        <v>5</v>
      </c>
      <c r="B35" s="185" t="s">
        <v>171</v>
      </c>
      <c r="C35" s="62">
        <f>SUMIFS(C$10:C$70,$A$10:$A$70,"&lt;"&amp;$A$41,$A$10:$A$70,"&gt;"&amp;$A$35)</f>
        <v>0</v>
      </c>
      <c r="D35" s="189">
        <v>1</v>
      </c>
      <c r="E35" s="148">
        <f>ROUND(C35/$C$9*D35,2)</f>
        <v>0</v>
      </c>
      <c r="F35" s="234">
        <f>SUMIFS(F$10:F$70,$A$10:$A$70,"&lt;"&amp;$A$41,$A$10:$A$70,"&gt;"&amp;$A$35)</f>
        <v>0</v>
      </c>
      <c r="G35" s="235">
        <f>ROUND(F35/$F$9,2)</f>
        <v>0</v>
      </c>
      <c r="H35" s="235">
        <f>G35-I35</f>
        <v>0</v>
      </c>
      <c r="I35" s="235">
        <f>ROUND(F35/F$9*$D35,2)</f>
        <v>0</v>
      </c>
      <c r="J35" s="234">
        <f>SUMIFS(J$10:J$70,$A$10:$A$70,"&lt;"&amp;$A$41,$A$10:$A$70,"&gt;"&amp;$A$35)</f>
        <v>0</v>
      </c>
      <c r="K35" s="235">
        <f>ROUND(J35/J$9,2)</f>
        <v>0</v>
      </c>
      <c r="L35" s="235">
        <f>K35-M35</f>
        <v>0</v>
      </c>
      <c r="M35" s="235">
        <f>ROUND(J35/J$9*$D35,2)</f>
        <v>0</v>
      </c>
      <c r="N35" s="234">
        <f>SUMIFS(N$10:N$70,$A$10:$A$70,"&lt;"&amp;$A$41,$A$10:$A$70,"&gt;"&amp;$A$35)</f>
        <v>0</v>
      </c>
      <c r="O35" s="235">
        <f>ROUND(N35/N$9,2)</f>
        <v>0</v>
      </c>
      <c r="P35" s="235">
        <f>O35-Q35</f>
        <v>0</v>
      </c>
      <c r="Q35" s="235">
        <f>ROUND(N35/N$9*$D35,2)</f>
        <v>0</v>
      </c>
      <c r="R35" s="234">
        <f>SUMIFS(R$10:R$70,$A$10:$A$70,"&lt;"&amp;$A$41,$A$10:$A$70,"&gt;"&amp;$A$35)</f>
        <v>0</v>
      </c>
      <c r="S35" s="235">
        <f>ROUND(R35/R$9,2)</f>
        <v>0</v>
      </c>
      <c r="T35" s="235">
        <f>S35-U35</f>
        <v>0</v>
      </c>
      <c r="U35" s="235">
        <f>ROUND(R35/R$9*$D35,2)</f>
        <v>0</v>
      </c>
      <c r="V35" s="234">
        <f>SUMIFS(V$10:V$70,$A$10:$A$70,"&lt;"&amp;$A$41,$A$10:$A$70,"&gt;"&amp;$A$35)</f>
        <v>0</v>
      </c>
      <c r="W35" s="235">
        <f>ROUND(V35/V$9,2)</f>
        <v>0</v>
      </c>
      <c r="X35" s="235">
        <f>W35-Y35</f>
        <v>0</v>
      </c>
      <c r="Y35" s="235">
        <f>ROUND(V35/V$9*$D35,2)</f>
        <v>0</v>
      </c>
      <c r="Z35" s="234">
        <f>SUMIFS(Z$10:Z$70,$A$10:$A$70,"&lt;"&amp;$A$41,$A$10:$A$70,"&gt;"&amp;$A$35)</f>
        <v>0</v>
      </c>
      <c r="AA35" s="235">
        <f>ROUND(Z35/Z$9,2)</f>
        <v>0</v>
      </c>
      <c r="AB35" s="235">
        <f>AA35-AC35</f>
        <v>0</v>
      </c>
      <c r="AC35" s="235">
        <f>ROUND(Z35/Z$9*$D35,2)</f>
        <v>0</v>
      </c>
      <c r="AD35" s="234">
        <f>SUMIFS(AD$10:AD$70,$A$10:$A$70,"&lt;"&amp;$A$41,$A$10:$A$70,"&gt;"&amp;$A$35)</f>
        <v>0</v>
      </c>
      <c r="AE35" s="235">
        <f>ROUND(AD35/AD$9,2)</f>
        <v>0</v>
      </c>
      <c r="AF35" s="235">
        <f>AE35-AG35</f>
        <v>0</v>
      </c>
      <c r="AG35" s="235">
        <f>ROUND(AD35/AD$9*$D35,2)</f>
        <v>0</v>
      </c>
      <c r="AH35" s="234">
        <f>SUMIFS(AH$10:AH$70,$A$10:$A$70,"&lt;"&amp;$A$41,$A$10:$A$70,"&gt;"&amp;$A$35)</f>
        <v>0</v>
      </c>
      <c r="AI35" s="235">
        <f>ROUND(AH35/AH$9,2)</f>
        <v>0</v>
      </c>
      <c r="AJ35" s="235">
        <f>AI35-AK35</f>
        <v>0</v>
      </c>
      <c r="AK35" s="235">
        <f>ROUND(AH35/AH$9*$D35,2)</f>
        <v>0</v>
      </c>
      <c r="AL35" s="234">
        <f>SUMIFS(AL$10:AL$70,$A$10:$A$70,"&lt;"&amp;$A$41,$A$10:$A$70,"&gt;"&amp;$A$35)</f>
        <v>0</v>
      </c>
      <c r="AM35" s="235">
        <f>ROUND(AL35/AL$9,2)</f>
        <v>0</v>
      </c>
      <c r="AN35" s="235">
        <f>AM35-AO35</f>
        <v>0</v>
      </c>
      <c r="AO35" s="235">
        <f>ROUND(AL35/AL$9*$D35,2)</f>
        <v>0</v>
      </c>
      <c r="AP35" s="234">
        <f>SUMIFS(AP$10:AP$70,$A$10:$A$70,"&lt;"&amp;$A$41,$A$10:$A$70,"&gt;"&amp;$A$35)</f>
        <v>0</v>
      </c>
      <c r="AQ35" s="235">
        <f>ROUND(AP35/AP$9,2)</f>
        <v>0</v>
      </c>
      <c r="AR35" s="235">
        <f>AQ35-AS35</f>
        <v>0</v>
      </c>
      <c r="AS35" s="235">
        <f>ROUND(AP35/AP$9*$D35,2)</f>
        <v>0</v>
      </c>
      <c r="AT35" s="234">
        <f>SUMIFS(AT$10:AT$70,$A$10:$A$70,"&lt;"&amp;$A$41,$A$10:$A$70,"&gt;"&amp;$A$35)</f>
        <v>0</v>
      </c>
      <c r="AU35" s="235">
        <f>ROUND(AT35/AT$9,2)</f>
        <v>0</v>
      </c>
      <c r="AV35" s="235">
        <f>AU35-AW35</f>
        <v>0</v>
      </c>
      <c r="AW35" s="235">
        <f>ROUND(AT35/AT$9*$D35,2)</f>
        <v>0</v>
      </c>
      <c r="AX35" s="234">
        <f>SUMIFS(AX$10:AX$70,$A$10:$A$70,"&lt;"&amp;$A$41,$A$10:$A$70,"&gt;"&amp;$A$35)</f>
        <v>0</v>
      </c>
      <c r="AY35" s="235">
        <f>ROUND(AX35/AX$9,2)</f>
        <v>0</v>
      </c>
      <c r="AZ35" s="235">
        <f>AY35-BA35</f>
        <v>0</v>
      </c>
      <c r="BA35" s="235">
        <f>ROUND(AX35/AX$9*$D35,2)</f>
        <v>0</v>
      </c>
      <c r="BB35" s="234">
        <f>SUMIFS(BB$10:BB$70,$A$10:$A$70,"&lt;"&amp;$A$41,$A$10:$A$70,"&gt;"&amp;$A$35)</f>
        <v>0</v>
      </c>
      <c r="BC35" s="235">
        <f>ROUND(BB35/BB$9,2)</f>
        <v>0</v>
      </c>
      <c r="BD35" s="235">
        <f>BC35-BE35</f>
        <v>0</v>
      </c>
      <c r="BE35" s="235">
        <f>ROUND(BB35/BB$9*$D35,2)</f>
        <v>0</v>
      </c>
      <c r="BF35" s="234">
        <f>SUMIFS(BF$10:BF$70,$A$10:$A$70,"&lt;"&amp;$A$41,$A$10:$A$70,"&gt;"&amp;$A$35)</f>
        <v>0</v>
      </c>
      <c r="BG35" s="235">
        <f>ROUND(BF35/BF$9,2)</f>
        <v>0</v>
      </c>
      <c r="BH35" s="235">
        <f>BG35-BI35</f>
        <v>0</v>
      </c>
      <c r="BI35" s="235">
        <f>ROUND(BF35/BF$9*$D35,2)</f>
        <v>0</v>
      </c>
      <c r="BJ35" s="147">
        <f>SUM(BJ36:BJ40)</f>
        <v>0</v>
      </c>
      <c r="BK35" s="63" t="e">
        <f t="shared" si="0"/>
        <v>#DIV/0!</v>
      </c>
      <c r="BL35" s="138">
        <f t="shared" si="1"/>
        <v>0</v>
      </c>
      <c r="BM35" s="211">
        <f>G35+K35+O35+S35+W35+AA35+AE35+AI35+AM35+AQ35+AU35+AY35+BC35+BG35</f>
        <v>0</v>
      </c>
      <c r="BN35" s="62">
        <f>I35+M35+Q35+U35+Y35+AC35+AG35+AK35+AO35+AS35+AW35+BA35+BE35+BI35</f>
        <v>0</v>
      </c>
      <c r="BO35" s="63" t="e">
        <f>BN35/E35</f>
        <v>#DIV/0!</v>
      </c>
      <c r="BP35" s="148">
        <f>E35-BN35</f>
        <v>0</v>
      </c>
      <c r="BQ35" s="193">
        <v>0</v>
      </c>
      <c r="BR35" s="194">
        <v>0</v>
      </c>
      <c r="BS35" s="195">
        <v>0</v>
      </c>
      <c r="BT35" s="22"/>
      <c r="BV35" s="22"/>
      <c r="BX35" s="24"/>
      <c r="BY35" s="22"/>
    </row>
    <row r="36" spans="1:77" s="23" customFormat="1">
      <c r="A36" s="186">
        <v>5.0999999999999996</v>
      </c>
      <c r="B36" s="187"/>
      <c r="C36" s="188"/>
      <c r="D36" s="165"/>
      <c r="E36" s="150"/>
      <c r="F36" s="236"/>
      <c r="G36" s="237"/>
      <c r="H36" s="237"/>
      <c r="I36" s="237"/>
      <c r="J36" s="236"/>
      <c r="K36" s="238"/>
      <c r="L36" s="238"/>
      <c r="M36" s="238"/>
      <c r="N36" s="236"/>
      <c r="O36" s="238"/>
      <c r="P36" s="238"/>
      <c r="Q36" s="238"/>
      <c r="R36" s="236"/>
      <c r="S36" s="238"/>
      <c r="T36" s="238"/>
      <c r="U36" s="238"/>
      <c r="V36" s="236"/>
      <c r="W36" s="238"/>
      <c r="X36" s="238"/>
      <c r="Y36" s="238"/>
      <c r="Z36" s="236"/>
      <c r="AA36" s="238"/>
      <c r="AB36" s="238"/>
      <c r="AC36" s="238"/>
      <c r="AD36" s="236"/>
      <c r="AE36" s="238"/>
      <c r="AF36" s="238"/>
      <c r="AG36" s="238"/>
      <c r="AH36" s="236"/>
      <c r="AI36" s="238"/>
      <c r="AJ36" s="238"/>
      <c r="AK36" s="238"/>
      <c r="AL36" s="236"/>
      <c r="AM36" s="238"/>
      <c r="AN36" s="238"/>
      <c r="AO36" s="238"/>
      <c r="AP36" s="236"/>
      <c r="AQ36" s="238"/>
      <c r="AR36" s="238"/>
      <c r="AS36" s="238"/>
      <c r="AT36" s="236"/>
      <c r="AU36" s="238"/>
      <c r="AV36" s="238"/>
      <c r="AW36" s="238"/>
      <c r="AX36" s="236"/>
      <c r="AY36" s="238"/>
      <c r="AZ36" s="238"/>
      <c r="BA36" s="238"/>
      <c r="BB36" s="236"/>
      <c r="BC36" s="238"/>
      <c r="BD36" s="238"/>
      <c r="BE36" s="238"/>
      <c r="BF36" s="236"/>
      <c r="BG36" s="238"/>
      <c r="BH36" s="238"/>
      <c r="BI36" s="238"/>
      <c r="BJ36" s="149">
        <f t="shared" si="2"/>
        <v>0</v>
      </c>
      <c r="BK36" s="65" t="e">
        <f t="shared" si="0"/>
        <v>#DIV/0!</v>
      </c>
      <c r="BL36" s="139">
        <f t="shared" si="1"/>
        <v>0</v>
      </c>
      <c r="BM36" s="212"/>
      <c r="BN36" s="64"/>
      <c r="BO36" s="64"/>
      <c r="BP36" s="150"/>
      <c r="BQ36" s="142"/>
      <c r="BR36" s="64"/>
      <c r="BS36" s="150"/>
      <c r="BT36" s="22"/>
      <c r="BV36" s="22"/>
      <c r="BX36" s="24"/>
      <c r="BY36" s="22"/>
    </row>
    <row r="37" spans="1:77" s="23" customFormat="1">
      <c r="A37" s="186">
        <v>5.2</v>
      </c>
      <c r="B37" s="187"/>
      <c r="C37" s="188"/>
      <c r="D37" s="165"/>
      <c r="E37" s="150"/>
      <c r="F37" s="236"/>
      <c r="G37" s="237"/>
      <c r="H37" s="237"/>
      <c r="I37" s="237"/>
      <c r="J37" s="236"/>
      <c r="K37" s="238"/>
      <c r="L37" s="238"/>
      <c r="M37" s="238"/>
      <c r="N37" s="236"/>
      <c r="O37" s="238"/>
      <c r="P37" s="238"/>
      <c r="Q37" s="238"/>
      <c r="R37" s="236"/>
      <c r="S37" s="238"/>
      <c r="T37" s="238"/>
      <c r="U37" s="238"/>
      <c r="V37" s="236"/>
      <c r="W37" s="238"/>
      <c r="X37" s="238"/>
      <c r="Y37" s="238"/>
      <c r="Z37" s="236"/>
      <c r="AA37" s="238"/>
      <c r="AB37" s="238"/>
      <c r="AC37" s="238"/>
      <c r="AD37" s="236"/>
      <c r="AE37" s="238"/>
      <c r="AF37" s="238"/>
      <c r="AG37" s="238"/>
      <c r="AH37" s="236"/>
      <c r="AI37" s="238"/>
      <c r="AJ37" s="238"/>
      <c r="AK37" s="238"/>
      <c r="AL37" s="236"/>
      <c r="AM37" s="238"/>
      <c r="AN37" s="238"/>
      <c r="AO37" s="238"/>
      <c r="AP37" s="236"/>
      <c r="AQ37" s="238"/>
      <c r="AR37" s="238"/>
      <c r="AS37" s="238"/>
      <c r="AT37" s="236"/>
      <c r="AU37" s="238"/>
      <c r="AV37" s="238"/>
      <c r="AW37" s="238"/>
      <c r="AX37" s="236"/>
      <c r="AY37" s="238"/>
      <c r="AZ37" s="238"/>
      <c r="BA37" s="238"/>
      <c r="BB37" s="236"/>
      <c r="BC37" s="238"/>
      <c r="BD37" s="238"/>
      <c r="BE37" s="238"/>
      <c r="BF37" s="236"/>
      <c r="BG37" s="238"/>
      <c r="BH37" s="238"/>
      <c r="BI37" s="238"/>
      <c r="BJ37" s="149">
        <f t="shared" ref="BJ37" si="6">SUM(F37:BI37)</f>
        <v>0</v>
      </c>
      <c r="BK37" s="65" t="e">
        <f t="shared" ref="BK37" si="7">BJ37/C37</f>
        <v>#DIV/0!</v>
      </c>
      <c r="BL37" s="139">
        <f t="shared" ref="BL37" si="8">C37-BJ37</f>
        <v>0</v>
      </c>
      <c r="BM37" s="212"/>
      <c r="BN37" s="64"/>
      <c r="BO37" s="64"/>
      <c r="BP37" s="150"/>
      <c r="BQ37" s="142"/>
      <c r="BR37" s="64"/>
      <c r="BS37" s="150"/>
      <c r="BT37" s="22"/>
      <c r="BV37" s="22"/>
      <c r="BX37" s="24"/>
      <c r="BY37" s="22"/>
    </row>
    <row r="38" spans="1:77" s="23" customFormat="1">
      <c r="A38" s="186">
        <v>5.3</v>
      </c>
      <c r="B38" s="187"/>
      <c r="C38" s="188"/>
      <c r="D38" s="165"/>
      <c r="E38" s="150"/>
      <c r="F38" s="236"/>
      <c r="G38" s="237"/>
      <c r="H38" s="237"/>
      <c r="I38" s="237"/>
      <c r="J38" s="236"/>
      <c r="K38" s="238"/>
      <c r="L38" s="238"/>
      <c r="M38" s="238"/>
      <c r="N38" s="236"/>
      <c r="O38" s="238"/>
      <c r="P38" s="238"/>
      <c r="Q38" s="238"/>
      <c r="R38" s="236"/>
      <c r="S38" s="238"/>
      <c r="T38" s="238"/>
      <c r="U38" s="238"/>
      <c r="V38" s="236"/>
      <c r="W38" s="238"/>
      <c r="X38" s="238"/>
      <c r="Y38" s="238"/>
      <c r="Z38" s="236"/>
      <c r="AA38" s="238"/>
      <c r="AB38" s="238"/>
      <c r="AC38" s="238"/>
      <c r="AD38" s="236"/>
      <c r="AE38" s="238"/>
      <c r="AF38" s="238"/>
      <c r="AG38" s="238"/>
      <c r="AH38" s="236"/>
      <c r="AI38" s="238"/>
      <c r="AJ38" s="238"/>
      <c r="AK38" s="238"/>
      <c r="AL38" s="236"/>
      <c r="AM38" s="238"/>
      <c r="AN38" s="238"/>
      <c r="AO38" s="238"/>
      <c r="AP38" s="236"/>
      <c r="AQ38" s="238"/>
      <c r="AR38" s="238"/>
      <c r="AS38" s="238"/>
      <c r="AT38" s="236"/>
      <c r="AU38" s="238"/>
      <c r="AV38" s="238"/>
      <c r="AW38" s="238"/>
      <c r="AX38" s="236"/>
      <c r="AY38" s="238"/>
      <c r="AZ38" s="238"/>
      <c r="BA38" s="238"/>
      <c r="BB38" s="236"/>
      <c r="BC38" s="238"/>
      <c r="BD38" s="238"/>
      <c r="BE38" s="238"/>
      <c r="BF38" s="236"/>
      <c r="BG38" s="238"/>
      <c r="BH38" s="238"/>
      <c r="BI38" s="238"/>
      <c r="BJ38" s="149">
        <f t="shared" si="2"/>
        <v>0</v>
      </c>
      <c r="BK38" s="65" t="e">
        <f t="shared" si="0"/>
        <v>#DIV/0!</v>
      </c>
      <c r="BL38" s="139">
        <f t="shared" si="1"/>
        <v>0</v>
      </c>
      <c r="BM38" s="212"/>
      <c r="BN38" s="64"/>
      <c r="BO38" s="64"/>
      <c r="BP38" s="150"/>
      <c r="BQ38" s="142"/>
      <c r="BR38" s="64"/>
      <c r="BS38" s="150"/>
      <c r="BT38" s="22"/>
      <c r="BV38" s="22"/>
      <c r="BX38" s="24"/>
      <c r="BY38" s="22"/>
    </row>
    <row r="39" spans="1:77" s="23" customFormat="1">
      <c r="A39" s="186">
        <v>5.4</v>
      </c>
      <c r="B39" s="187"/>
      <c r="C39" s="188"/>
      <c r="D39" s="165"/>
      <c r="E39" s="150"/>
      <c r="F39" s="236"/>
      <c r="G39" s="237"/>
      <c r="H39" s="237"/>
      <c r="I39" s="237"/>
      <c r="J39" s="236"/>
      <c r="K39" s="238"/>
      <c r="L39" s="238"/>
      <c r="M39" s="238"/>
      <c r="N39" s="236"/>
      <c r="O39" s="238"/>
      <c r="P39" s="238"/>
      <c r="Q39" s="238"/>
      <c r="R39" s="236"/>
      <c r="S39" s="238"/>
      <c r="T39" s="238"/>
      <c r="U39" s="238"/>
      <c r="V39" s="236"/>
      <c r="W39" s="238"/>
      <c r="X39" s="238"/>
      <c r="Y39" s="238"/>
      <c r="Z39" s="236"/>
      <c r="AA39" s="238"/>
      <c r="AB39" s="238"/>
      <c r="AC39" s="238"/>
      <c r="AD39" s="236"/>
      <c r="AE39" s="238"/>
      <c r="AF39" s="238"/>
      <c r="AG39" s="238"/>
      <c r="AH39" s="236"/>
      <c r="AI39" s="238"/>
      <c r="AJ39" s="238"/>
      <c r="AK39" s="238"/>
      <c r="AL39" s="236"/>
      <c r="AM39" s="238"/>
      <c r="AN39" s="238"/>
      <c r="AO39" s="238"/>
      <c r="AP39" s="236"/>
      <c r="AQ39" s="238"/>
      <c r="AR39" s="238"/>
      <c r="AS39" s="238"/>
      <c r="AT39" s="236"/>
      <c r="AU39" s="238"/>
      <c r="AV39" s="238"/>
      <c r="AW39" s="238"/>
      <c r="AX39" s="236"/>
      <c r="AY39" s="238"/>
      <c r="AZ39" s="238"/>
      <c r="BA39" s="238"/>
      <c r="BB39" s="236"/>
      <c r="BC39" s="238"/>
      <c r="BD39" s="238"/>
      <c r="BE39" s="238"/>
      <c r="BF39" s="236"/>
      <c r="BG39" s="238"/>
      <c r="BH39" s="238"/>
      <c r="BI39" s="238"/>
      <c r="BJ39" s="149">
        <f t="shared" si="2"/>
        <v>0</v>
      </c>
      <c r="BK39" s="65" t="e">
        <f t="shared" si="0"/>
        <v>#DIV/0!</v>
      </c>
      <c r="BL39" s="139">
        <f t="shared" si="1"/>
        <v>0</v>
      </c>
      <c r="BM39" s="212"/>
      <c r="BN39" s="64"/>
      <c r="BO39" s="64"/>
      <c r="BP39" s="150"/>
      <c r="BQ39" s="142"/>
      <c r="BR39" s="64"/>
      <c r="BS39" s="150"/>
      <c r="BT39" s="22"/>
      <c r="BV39" s="22"/>
      <c r="BX39" s="24"/>
      <c r="BY39" s="22"/>
    </row>
    <row r="40" spans="1:77" s="23" customFormat="1">
      <c r="A40" s="186">
        <v>5.5</v>
      </c>
      <c r="B40" s="187"/>
      <c r="C40" s="188"/>
      <c r="D40" s="165"/>
      <c r="E40" s="150"/>
      <c r="F40" s="236"/>
      <c r="G40" s="237"/>
      <c r="H40" s="237"/>
      <c r="I40" s="237"/>
      <c r="J40" s="236"/>
      <c r="K40" s="238"/>
      <c r="L40" s="238"/>
      <c r="M40" s="238"/>
      <c r="N40" s="236"/>
      <c r="O40" s="238"/>
      <c r="P40" s="238"/>
      <c r="Q40" s="238"/>
      <c r="R40" s="236"/>
      <c r="S40" s="238"/>
      <c r="T40" s="238"/>
      <c r="U40" s="238"/>
      <c r="V40" s="236"/>
      <c r="W40" s="238"/>
      <c r="X40" s="238"/>
      <c r="Y40" s="238"/>
      <c r="Z40" s="236"/>
      <c r="AA40" s="238"/>
      <c r="AB40" s="238"/>
      <c r="AC40" s="238"/>
      <c r="AD40" s="236"/>
      <c r="AE40" s="238"/>
      <c r="AF40" s="238"/>
      <c r="AG40" s="238"/>
      <c r="AH40" s="236"/>
      <c r="AI40" s="238"/>
      <c r="AJ40" s="238"/>
      <c r="AK40" s="238"/>
      <c r="AL40" s="236"/>
      <c r="AM40" s="238"/>
      <c r="AN40" s="238"/>
      <c r="AO40" s="238"/>
      <c r="AP40" s="236"/>
      <c r="AQ40" s="238"/>
      <c r="AR40" s="238"/>
      <c r="AS40" s="238"/>
      <c r="AT40" s="236"/>
      <c r="AU40" s="238"/>
      <c r="AV40" s="238"/>
      <c r="AW40" s="238"/>
      <c r="AX40" s="236"/>
      <c r="AY40" s="238"/>
      <c r="AZ40" s="238"/>
      <c r="BA40" s="238"/>
      <c r="BB40" s="236"/>
      <c r="BC40" s="238"/>
      <c r="BD40" s="238"/>
      <c r="BE40" s="238"/>
      <c r="BF40" s="236"/>
      <c r="BG40" s="238"/>
      <c r="BH40" s="238"/>
      <c r="BI40" s="238"/>
      <c r="BJ40" s="149">
        <f t="shared" si="2"/>
        <v>0</v>
      </c>
      <c r="BK40" s="65" t="e">
        <f t="shared" si="0"/>
        <v>#DIV/0!</v>
      </c>
      <c r="BL40" s="139">
        <f t="shared" si="1"/>
        <v>0</v>
      </c>
      <c r="BM40" s="212"/>
      <c r="BN40" s="64"/>
      <c r="BO40" s="64"/>
      <c r="BP40" s="150"/>
      <c r="BQ40" s="142"/>
      <c r="BR40" s="64"/>
      <c r="BS40" s="150"/>
      <c r="BT40" s="22"/>
      <c r="BV40" s="22"/>
      <c r="BX40" s="24"/>
      <c r="BY40" s="22"/>
    </row>
    <row r="41" spans="1:77" s="23" customFormat="1">
      <c r="A41" s="184">
        <v>6</v>
      </c>
      <c r="B41" s="185" t="s">
        <v>172</v>
      </c>
      <c r="C41" s="62">
        <f>SUMIFS(C$10:C$70,$A$10:$A$70,"&lt;"&amp;$A$47,$A$10:$A$70,"&gt;"&amp;$A$41)</f>
        <v>0</v>
      </c>
      <c r="D41" s="189">
        <v>1</v>
      </c>
      <c r="E41" s="148">
        <f>ROUND(C41/$C$9*D41,2)</f>
        <v>0</v>
      </c>
      <c r="F41" s="234">
        <f>SUMIFS(F$10:F$70,$A$10:$A$70,"&lt;"&amp;$A$47,$A$10:$A$70,"&gt;"&amp;$A$41)</f>
        <v>0</v>
      </c>
      <c r="G41" s="235">
        <f>ROUND(F41/$F$9,2)</f>
        <v>0</v>
      </c>
      <c r="H41" s="235">
        <f>G41-I41</f>
        <v>0</v>
      </c>
      <c r="I41" s="235">
        <f>ROUND(F41/F$9*$D41,2)</f>
        <v>0</v>
      </c>
      <c r="J41" s="234">
        <f>SUMIFS(J$10:J$70,$A$10:$A$70,"&lt;"&amp;$A$47,$A$10:$A$70,"&gt;"&amp;$A$41)</f>
        <v>0</v>
      </c>
      <c r="K41" s="235">
        <f>ROUND(J41/J$9,2)</f>
        <v>0</v>
      </c>
      <c r="L41" s="235">
        <f>K41-M41</f>
        <v>0</v>
      </c>
      <c r="M41" s="235">
        <f>ROUND(J41/J$9*$D41,2)</f>
        <v>0</v>
      </c>
      <c r="N41" s="234">
        <f>SUMIFS(N$10:N$70,$A$10:$A$70,"&lt;"&amp;$A$47,$A$10:$A$70,"&gt;"&amp;$A$41)</f>
        <v>0</v>
      </c>
      <c r="O41" s="235">
        <f>ROUND(N41/N$9,2)</f>
        <v>0</v>
      </c>
      <c r="P41" s="235">
        <f>O41-Q41</f>
        <v>0</v>
      </c>
      <c r="Q41" s="235">
        <f>ROUND(N41/N$9*$D41,2)</f>
        <v>0</v>
      </c>
      <c r="R41" s="234">
        <f>SUMIFS(R$10:R$70,$A$10:$A$70,"&lt;"&amp;$A$47,$A$10:$A$70,"&gt;"&amp;$A$41)</f>
        <v>0</v>
      </c>
      <c r="S41" s="235">
        <f>ROUND(R41/R$9,2)</f>
        <v>0</v>
      </c>
      <c r="T41" s="235">
        <f>S41-U41</f>
        <v>0</v>
      </c>
      <c r="U41" s="235">
        <f>ROUND(R41/R$9*$D41,2)</f>
        <v>0</v>
      </c>
      <c r="V41" s="234">
        <f>SUMIFS(V$10:V$70,$A$10:$A$70,"&lt;"&amp;$A$47,$A$10:$A$70,"&gt;"&amp;$A$41)</f>
        <v>0</v>
      </c>
      <c r="W41" s="235">
        <f>ROUND(V41/V$9,2)</f>
        <v>0</v>
      </c>
      <c r="X41" s="235">
        <f>W41-Y41</f>
        <v>0</v>
      </c>
      <c r="Y41" s="235">
        <f>ROUND(V41/V$9*$D41,2)</f>
        <v>0</v>
      </c>
      <c r="Z41" s="234">
        <f>SUMIFS(Z$10:Z$70,$A$10:$A$70,"&lt;"&amp;$A$47,$A$10:$A$70,"&gt;"&amp;$A$41)</f>
        <v>0</v>
      </c>
      <c r="AA41" s="235">
        <f>ROUND(Z41/Z$9,2)</f>
        <v>0</v>
      </c>
      <c r="AB41" s="235">
        <f>AA41-AC41</f>
        <v>0</v>
      </c>
      <c r="AC41" s="235">
        <f>ROUND(Z41/Z$9*$D41,2)</f>
        <v>0</v>
      </c>
      <c r="AD41" s="234">
        <f>SUMIFS(AD$10:AD$70,$A$10:$A$70,"&lt;"&amp;$A$47,$A$10:$A$70,"&gt;"&amp;$A$41)</f>
        <v>0</v>
      </c>
      <c r="AE41" s="235">
        <f>ROUND(AD41/AD$9,2)</f>
        <v>0</v>
      </c>
      <c r="AF41" s="235">
        <f>AE41-AG41</f>
        <v>0</v>
      </c>
      <c r="AG41" s="235">
        <f>ROUND(AD41/AD$9*$D41,2)</f>
        <v>0</v>
      </c>
      <c r="AH41" s="234">
        <f>SUMIFS(AH$10:AH$70,$A$10:$A$70,"&lt;"&amp;$A$47,$A$10:$A$70,"&gt;"&amp;$A$41)</f>
        <v>0</v>
      </c>
      <c r="AI41" s="235">
        <f>ROUND(AH41/AH$9,2)</f>
        <v>0</v>
      </c>
      <c r="AJ41" s="235">
        <f>AI41-AK41</f>
        <v>0</v>
      </c>
      <c r="AK41" s="235">
        <f>ROUND(AH41/AH$9*$D41,2)</f>
        <v>0</v>
      </c>
      <c r="AL41" s="234">
        <f>SUMIFS(AL$10:AL$70,$A$10:$A$70,"&lt;"&amp;$A$47,$A$10:$A$70,"&gt;"&amp;$A$41)</f>
        <v>0</v>
      </c>
      <c r="AM41" s="235">
        <f>ROUND(AL41/AL$9,2)</f>
        <v>0</v>
      </c>
      <c r="AN41" s="235">
        <f>AM41-AO41</f>
        <v>0</v>
      </c>
      <c r="AO41" s="235">
        <f>ROUND(AL41/AL$9*$D41,2)</f>
        <v>0</v>
      </c>
      <c r="AP41" s="234">
        <f>SUMIFS(AP$10:AP$70,$A$10:$A$70,"&lt;"&amp;$A$47,$A$10:$A$70,"&gt;"&amp;$A$41)</f>
        <v>0</v>
      </c>
      <c r="AQ41" s="235">
        <f>ROUND(AP41/AP$9,2)</f>
        <v>0</v>
      </c>
      <c r="AR41" s="235">
        <f>AQ41-AS41</f>
        <v>0</v>
      </c>
      <c r="AS41" s="235">
        <f>ROUND(AP41/AP$9*$D41,2)</f>
        <v>0</v>
      </c>
      <c r="AT41" s="234">
        <f>SUMIFS(AT$10:AT$70,$A$10:$A$70,"&lt;"&amp;$A$47,$A$10:$A$70,"&gt;"&amp;$A$41)</f>
        <v>0</v>
      </c>
      <c r="AU41" s="235">
        <f>ROUND(AT41/AT$9,2)</f>
        <v>0</v>
      </c>
      <c r="AV41" s="235">
        <f>AU41-AW41</f>
        <v>0</v>
      </c>
      <c r="AW41" s="235">
        <f>ROUND(AT41/AT$9*$D41,2)</f>
        <v>0</v>
      </c>
      <c r="AX41" s="234">
        <f>SUMIFS(AX$10:AX$70,$A$10:$A$70,"&lt;"&amp;$A$47,$A$10:$A$70,"&gt;"&amp;$A$41)</f>
        <v>0</v>
      </c>
      <c r="AY41" s="235">
        <f>ROUND(AX41/AX$9,2)</f>
        <v>0</v>
      </c>
      <c r="AZ41" s="235">
        <f>AY41-BA41</f>
        <v>0</v>
      </c>
      <c r="BA41" s="235">
        <f>ROUND(AX41/AX$9*$D41,2)</f>
        <v>0</v>
      </c>
      <c r="BB41" s="234">
        <f>SUMIFS(BB$10:BB$70,$A$10:$A$70,"&lt;"&amp;$A$47,$A$10:$A$70,"&gt;"&amp;$A$41)</f>
        <v>0</v>
      </c>
      <c r="BC41" s="235">
        <f>ROUND(BB41/BB$9,2)</f>
        <v>0</v>
      </c>
      <c r="BD41" s="235">
        <f>BC41-BE41</f>
        <v>0</v>
      </c>
      <c r="BE41" s="235">
        <f>ROUND(BB41/BB$9*$D41,2)</f>
        <v>0</v>
      </c>
      <c r="BF41" s="234">
        <f>SUMIFS(BF$10:BF$70,$A$10:$A$70,"&lt;"&amp;$A$47,$A$10:$A$70,"&gt;"&amp;$A$41)</f>
        <v>0</v>
      </c>
      <c r="BG41" s="235">
        <f>ROUND(BF41/BF$9,2)</f>
        <v>0</v>
      </c>
      <c r="BH41" s="235">
        <f>BG41-BI41</f>
        <v>0</v>
      </c>
      <c r="BI41" s="235">
        <f>ROUND(BF41/BF$9*$D41,2)</f>
        <v>0</v>
      </c>
      <c r="BJ41" s="147">
        <f>SUM(BJ42:BJ46)</f>
        <v>0</v>
      </c>
      <c r="BK41" s="63" t="e">
        <f t="shared" si="0"/>
        <v>#DIV/0!</v>
      </c>
      <c r="BL41" s="138">
        <f t="shared" si="1"/>
        <v>0</v>
      </c>
      <c r="BM41" s="211">
        <f>G41+K41+O41+S41+W41+AA41+AE41+AI41+AM41+AQ41+AU41+AY41+BC41+BG41</f>
        <v>0</v>
      </c>
      <c r="BN41" s="62">
        <f>I41+M41+Q41+U41+Y41+AC41+AG41+AK41+AO41+AS41+AW41+BA41+BE41+BI41</f>
        <v>0</v>
      </c>
      <c r="BO41" s="63" t="e">
        <f>BN41/E41</f>
        <v>#DIV/0!</v>
      </c>
      <c r="BP41" s="148">
        <f>E41-BN41</f>
        <v>0</v>
      </c>
      <c r="BQ41" s="193">
        <v>0</v>
      </c>
      <c r="BR41" s="194">
        <v>0</v>
      </c>
      <c r="BS41" s="195">
        <v>0</v>
      </c>
      <c r="BT41" s="22"/>
      <c r="BV41" s="22"/>
      <c r="BX41" s="24"/>
      <c r="BY41" s="22"/>
    </row>
    <row r="42" spans="1:77" s="23" customFormat="1">
      <c r="A42" s="186">
        <v>6.1</v>
      </c>
      <c r="B42" s="187"/>
      <c r="C42" s="188"/>
      <c r="D42" s="165"/>
      <c r="E42" s="150"/>
      <c r="F42" s="236"/>
      <c r="G42" s="237"/>
      <c r="H42" s="237"/>
      <c r="I42" s="237"/>
      <c r="J42" s="236"/>
      <c r="K42" s="238"/>
      <c r="L42" s="238"/>
      <c r="M42" s="238"/>
      <c r="N42" s="236"/>
      <c r="O42" s="238"/>
      <c r="P42" s="238"/>
      <c r="Q42" s="238"/>
      <c r="R42" s="236"/>
      <c r="S42" s="238"/>
      <c r="T42" s="238"/>
      <c r="U42" s="238"/>
      <c r="V42" s="236"/>
      <c r="W42" s="238"/>
      <c r="X42" s="238"/>
      <c r="Y42" s="238"/>
      <c r="Z42" s="236"/>
      <c r="AA42" s="238"/>
      <c r="AB42" s="238"/>
      <c r="AC42" s="238"/>
      <c r="AD42" s="236"/>
      <c r="AE42" s="238"/>
      <c r="AF42" s="238"/>
      <c r="AG42" s="238"/>
      <c r="AH42" s="236"/>
      <c r="AI42" s="238"/>
      <c r="AJ42" s="238"/>
      <c r="AK42" s="238"/>
      <c r="AL42" s="236"/>
      <c r="AM42" s="238"/>
      <c r="AN42" s="238"/>
      <c r="AO42" s="238"/>
      <c r="AP42" s="236"/>
      <c r="AQ42" s="238"/>
      <c r="AR42" s="238"/>
      <c r="AS42" s="238"/>
      <c r="AT42" s="236"/>
      <c r="AU42" s="238"/>
      <c r="AV42" s="238"/>
      <c r="AW42" s="238"/>
      <c r="AX42" s="236"/>
      <c r="AY42" s="238"/>
      <c r="AZ42" s="238"/>
      <c r="BA42" s="238"/>
      <c r="BB42" s="236"/>
      <c r="BC42" s="238"/>
      <c r="BD42" s="238"/>
      <c r="BE42" s="238"/>
      <c r="BF42" s="236"/>
      <c r="BG42" s="238"/>
      <c r="BH42" s="238"/>
      <c r="BI42" s="238"/>
      <c r="BJ42" s="149">
        <f t="shared" si="2"/>
        <v>0</v>
      </c>
      <c r="BK42" s="65" t="e">
        <f t="shared" si="0"/>
        <v>#DIV/0!</v>
      </c>
      <c r="BL42" s="139">
        <f t="shared" si="1"/>
        <v>0</v>
      </c>
      <c r="BM42" s="212"/>
      <c r="BN42" s="64"/>
      <c r="BO42" s="64"/>
      <c r="BP42" s="150"/>
      <c r="BQ42" s="142"/>
      <c r="BR42" s="64"/>
      <c r="BS42" s="150"/>
      <c r="BT42" s="22"/>
      <c r="BV42" s="22"/>
      <c r="BX42" s="24"/>
      <c r="BY42" s="22"/>
    </row>
    <row r="43" spans="1:77" s="23" customFormat="1">
      <c r="A43" s="186">
        <v>6.2</v>
      </c>
      <c r="B43" s="187"/>
      <c r="C43" s="188"/>
      <c r="D43" s="165"/>
      <c r="E43" s="150"/>
      <c r="F43" s="236"/>
      <c r="G43" s="237"/>
      <c r="H43" s="237"/>
      <c r="I43" s="237"/>
      <c r="J43" s="236"/>
      <c r="K43" s="238"/>
      <c r="L43" s="238"/>
      <c r="M43" s="238"/>
      <c r="N43" s="236"/>
      <c r="O43" s="238"/>
      <c r="P43" s="238"/>
      <c r="Q43" s="238"/>
      <c r="R43" s="236"/>
      <c r="S43" s="238"/>
      <c r="T43" s="238"/>
      <c r="U43" s="238"/>
      <c r="V43" s="236"/>
      <c r="W43" s="238"/>
      <c r="X43" s="238"/>
      <c r="Y43" s="238"/>
      <c r="Z43" s="236"/>
      <c r="AA43" s="238"/>
      <c r="AB43" s="238"/>
      <c r="AC43" s="238"/>
      <c r="AD43" s="236"/>
      <c r="AE43" s="238"/>
      <c r="AF43" s="238"/>
      <c r="AG43" s="238"/>
      <c r="AH43" s="236"/>
      <c r="AI43" s="238"/>
      <c r="AJ43" s="238"/>
      <c r="AK43" s="238"/>
      <c r="AL43" s="236"/>
      <c r="AM43" s="238"/>
      <c r="AN43" s="238"/>
      <c r="AO43" s="238"/>
      <c r="AP43" s="236"/>
      <c r="AQ43" s="238"/>
      <c r="AR43" s="238"/>
      <c r="AS43" s="238"/>
      <c r="AT43" s="236"/>
      <c r="AU43" s="238"/>
      <c r="AV43" s="238"/>
      <c r="AW43" s="238"/>
      <c r="AX43" s="236"/>
      <c r="AY43" s="238"/>
      <c r="AZ43" s="238"/>
      <c r="BA43" s="238"/>
      <c r="BB43" s="236"/>
      <c r="BC43" s="238"/>
      <c r="BD43" s="238"/>
      <c r="BE43" s="238"/>
      <c r="BF43" s="236"/>
      <c r="BG43" s="238"/>
      <c r="BH43" s="238"/>
      <c r="BI43" s="238"/>
      <c r="BJ43" s="149">
        <f t="shared" si="2"/>
        <v>0</v>
      </c>
      <c r="BK43" s="65" t="e">
        <f t="shared" si="0"/>
        <v>#DIV/0!</v>
      </c>
      <c r="BL43" s="139">
        <f t="shared" si="1"/>
        <v>0</v>
      </c>
      <c r="BM43" s="212"/>
      <c r="BN43" s="64"/>
      <c r="BO43" s="64"/>
      <c r="BP43" s="150"/>
      <c r="BQ43" s="142"/>
      <c r="BR43" s="64"/>
      <c r="BS43" s="150"/>
      <c r="BT43" s="22"/>
      <c r="BV43" s="22"/>
      <c r="BX43" s="24"/>
      <c r="BY43" s="22"/>
    </row>
    <row r="44" spans="1:77" s="23" customFormat="1">
      <c r="A44" s="186">
        <v>6.3</v>
      </c>
      <c r="B44" s="187"/>
      <c r="C44" s="188"/>
      <c r="D44" s="165"/>
      <c r="E44" s="150"/>
      <c r="F44" s="236"/>
      <c r="G44" s="237"/>
      <c r="H44" s="237"/>
      <c r="I44" s="237"/>
      <c r="J44" s="236"/>
      <c r="K44" s="238"/>
      <c r="L44" s="238"/>
      <c r="M44" s="238"/>
      <c r="N44" s="236"/>
      <c r="O44" s="238"/>
      <c r="P44" s="238"/>
      <c r="Q44" s="238"/>
      <c r="R44" s="236"/>
      <c r="S44" s="238"/>
      <c r="T44" s="238"/>
      <c r="U44" s="238"/>
      <c r="V44" s="236"/>
      <c r="W44" s="238"/>
      <c r="X44" s="238"/>
      <c r="Y44" s="238"/>
      <c r="Z44" s="236"/>
      <c r="AA44" s="238"/>
      <c r="AB44" s="238"/>
      <c r="AC44" s="238"/>
      <c r="AD44" s="236"/>
      <c r="AE44" s="238"/>
      <c r="AF44" s="238"/>
      <c r="AG44" s="238"/>
      <c r="AH44" s="236"/>
      <c r="AI44" s="238"/>
      <c r="AJ44" s="238"/>
      <c r="AK44" s="238"/>
      <c r="AL44" s="236"/>
      <c r="AM44" s="238"/>
      <c r="AN44" s="238"/>
      <c r="AO44" s="238"/>
      <c r="AP44" s="236"/>
      <c r="AQ44" s="238"/>
      <c r="AR44" s="238"/>
      <c r="AS44" s="238"/>
      <c r="AT44" s="236"/>
      <c r="AU44" s="238"/>
      <c r="AV44" s="238"/>
      <c r="AW44" s="238"/>
      <c r="AX44" s="236"/>
      <c r="AY44" s="238"/>
      <c r="AZ44" s="238"/>
      <c r="BA44" s="238"/>
      <c r="BB44" s="236"/>
      <c r="BC44" s="238"/>
      <c r="BD44" s="238"/>
      <c r="BE44" s="238"/>
      <c r="BF44" s="236"/>
      <c r="BG44" s="238"/>
      <c r="BH44" s="238"/>
      <c r="BI44" s="238"/>
      <c r="BJ44" s="149">
        <f t="shared" si="2"/>
        <v>0</v>
      </c>
      <c r="BK44" s="65" t="e">
        <f t="shared" si="0"/>
        <v>#DIV/0!</v>
      </c>
      <c r="BL44" s="139">
        <f t="shared" si="1"/>
        <v>0</v>
      </c>
      <c r="BM44" s="212"/>
      <c r="BN44" s="64"/>
      <c r="BO44" s="64"/>
      <c r="BP44" s="150"/>
      <c r="BQ44" s="142"/>
      <c r="BR44" s="64"/>
      <c r="BS44" s="150"/>
      <c r="BT44" s="22"/>
      <c r="BV44" s="22"/>
      <c r="BX44" s="24"/>
      <c r="BY44" s="22"/>
    </row>
    <row r="45" spans="1:77" s="23" customFormat="1">
      <c r="A45" s="186">
        <v>6.4</v>
      </c>
      <c r="B45" s="187"/>
      <c r="C45" s="188"/>
      <c r="D45" s="165"/>
      <c r="E45" s="150"/>
      <c r="F45" s="236"/>
      <c r="G45" s="237"/>
      <c r="H45" s="237"/>
      <c r="I45" s="237"/>
      <c r="J45" s="236"/>
      <c r="K45" s="238"/>
      <c r="L45" s="238"/>
      <c r="M45" s="238"/>
      <c r="N45" s="236"/>
      <c r="O45" s="238"/>
      <c r="P45" s="238"/>
      <c r="Q45" s="238"/>
      <c r="R45" s="236"/>
      <c r="S45" s="238"/>
      <c r="T45" s="238"/>
      <c r="U45" s="238"/>
      <c r="V45" s="236"/>
      <c r="W45" s="238"/>
      <c r="X45" s="238"/>
      <c r="Y45" s="238"/>
      <c r="Z45" s="236"/>
      <c r="AA45" s="238"/>
      <c r="AB45" s="238"/>
      <c r="AC45" s="238"/>
      <c r="AD45" s="236"/>
      <c r="AE45" s="238"/>
      <c r="AF45" s="238"/>
      <c r="AG45" s="238"/>
      <c r="AH45" s="236"/>
      <c r="AI45" s="238"/>
      <c r="AJ45" s="238"/>
      <c r="AK45" s="238"/>
      <c r="AL45" s="236"/>
      <c r="AM45" s="238"/>
      <c r="AN45" s="238"/>
      <c r="AO45" s="238"/>
      <c r="AP45" s="236"/>
      <c r="AQ45" s="238"/>
      <c r="AR45" s="238"/>
      <c r="AS45" s="238"/>
      <c r="AT45" s="236"/>
      <c r="AU45" s="238"/>
      <c r="AV45" s="238"/>
      <c r="AW45" s="238"/>
      <c r="AX45" s="236"/>
      <c r="AY45" s="238"/>
      <c r="AZ45" s="238"/>
      <c r="BA45" s="238"/>
      <c r="BB45" s="236"/>
      <c r="BC45" s="238"/>
      <c r="BD45" s="238"/>
      <c r="BE45" s="238"/>
      <c r="BF45" s="236"/>
      <c r="BG45" s="238"/>
      <c r="BH45" s="238"/>
      <c r="BI45" s="238"/>
      <c r="BJ45" s="149">
        <f t="shared" si="2"/>
        <v>0</v>
      </c>
      <c r="BK45" s="65" t="e">
        <f t="shared" si="0"/>
        <v>#DIV/0!</v>
      </c>
      <c r="BL45" s="139">
        <f t="shared" si="1"/>
        <v>0</v>
      </c>
      <c r="BM45" s="212"/>
      <c r="BN45" s="64"/>
      <c r="BO45" s="64"/>
      <c r="BP45" s="150"/>
      <c r="BQ45" s="142"/>
      <c r="BR45" s="64"/>
      <c r="BS45" s="150"/>
      <c r="BT45" s="22"/>
      <c r="BV45" s="22"/>
      <c r="BX45" s="24"/>
      <c r="BY45" s="22"/>
    </row>
    <row r="46" spans="1:77" s="23" customFormat="1">
      <c r="A46" s="186">
        <v>6.5</v>
      </c>
      <c r="B46" s="187"/>
      <c r="C46" s="188"/>
      <c r="D46" s="165"/>
      <c r="E46" s="150"/>
      <c r="F46" s="236"/>
      <c r="G46" s="237"/>
      <c r="H46" s="237"/>
      <c r="I46" s="237"/>
      <c r="J46" s="236"/>
      <c r="K46" s="238"/>
      <c r="L46" s="238"/>
      <c r="M46" s="238"/>
      <c r="N46" s="236"/>
      <c r="O46" s="238"/>
      <c r="P46" s="238"/>
      <c r="Q46" s="238"/>
      <c r="R46" s="236"/>
      <c r="S46" s="238"/>
      <c r="T46" s="238"/>
      <c r="U46" s="238"/>
      <c r="V46" s="236"/>
      <c r="W46" s="238"/>
      <c r="X46" s="238"/>
      <c r="Y46" s="238"/>
      <c r="Z46" s="236"/>
      <c r="AA46" s="238"/>
      <c r="AB46" s="238"/>
      <c r="AC46" s="238"/>
      <c r="AD46" s="236"/>
      <c r="AE46" s="238"/>
      <c r="AF46" s="238"/>
      <c r="AG46" s="238"/>
      <c r="AH46" s="236"/>
      <c r="AI46" s="238"/>
      <c r="AJ46" s="238"/>
      <c r="AK46" s="238"/>
      <c r="AL46" s="236"/>
      <c r="AM46" s="238"/>
      <c r="AN46" s="238"/>
      <c r="AO46" s="238"/>
      <c r="AP46" s="236"/>
      <c r="AQ46" s="238"/>
      <c r="AR46" s="238"/>
      <c r="AS46" s="238"/>
      <c r="AT46" s="236"/>
      <c r="AU46" s="238"/>
      <c r="AV46" s="238"/>
      <c r="AW46" s="238"/>
      <c r="AX46" s="236"/>
      <c r="AY46" s="238"/>
      <c r="AZ46" s="238"/>
      <c r="BA46" s="238"/>
      <c r="BB46" s="236"/>
      <c r="BC46" s="238"/>
      <c r="BD46" s="238"/>
      <c r="BE46" s="238"/>
      <c r="BF46" s="236"/>
      <c r="BG46" s="238"/>
      <c r="BH46" s="238"/>
      <c r="BI46" s="238"/>
      <c r="BJ46" s="149">
        <f t="shared" si="2"/>
        <v>0</v>
      </c>
      <c r="BK46" s="65" t="e">
        <f t="shared" si="0"/>
        <v>#DIV/0!</v>
      </c>
      <c r="BL46" s="139">
        <f t="shared" si="1"/>
        <v>0</v>
      </c>
      <c r="BM46" s="212"/>
      <c r="BN46" s="64"/>
      <c r="BO46" s="64"/>
      <c r="BP46" s="150"/>
      <c r="BQ46" s="142"/>
      <c r="BR46" s="64"/>
      <c r="BS46" s="150"/>
      <c r="BT46" s="22"/>
      <c r="BV46" s="22"/>
      <c r="BX46" s="24"/>
      <c r="BY46" s="22"/>
    </row>
    <row r="47" spans="1:77" s="23" customFormat="1">
      <c r="A47" s="184">
        <v>7</v>
      </c>
      <c r="B47" s="185" t="s">
        <v>173</v>
      </c>
      <c r="C47" s="62">
        <f>SUMIFS(C$10:C$70,$A$10:$A$70,"&lt;"&amp;$A$53,$A$10:$A$70,"&gt;"&amp;$A$47)</f>
        <v>0</v>
      </c>
      <c r="D47" s="189">
        <v>1</v>
      </c>
      <c r="E47" s="148">
        <f>ROUND(C47/$C$9*D47,2)</f>
        <v>0</v>
      </c>
      <c r="F47" s="234">
        <f>SUMIFS(F$10:F$70,$A$10:$A$70,"&lt;"&amp;$A$53,$A$10:$A$70,"&gt;"&amp;$A$47)</f>
        <v>0</v>
      </c>
      <c r="G47" s="235">
        <f>ROUND(F47/$F$9,2)</f>
        <v>0</v>
      </c>
      <c r="H47" s="235">
        <f>G47-I47</f>
        <v>0</v>
      </c>
      <c r="I47" s="235">
        <f>ROUND(F47/F$9*$D47,2)</f>
        <v>0</v>
      </c>
      <c r="J47" s="234">
        <f>SUMIFS(J$10:J$70,$A$10:$A$70,"&lt;"&amp;$A$53,$A$10:$A$70,"&gt;"&amp;$A$47)</f>
        <v>0</v>
      </c>
      <c r="K47" s="235">
        <f>ROUND(J47/J$9,2)</f>
        <v>0</v>
      </c>
      <c r="L47" s="235">
        <f>K47-M47</f>
        <v>0</v>
      </c>
      <c r="M47" s="235">
        <f>ROUND(J47/J$9*$D47,2)</f>
        <v>0</v>
      </c>
      <c r="N47" s="234">
        <f>SUMIFS(N$10:N$70,$A$10:$A$70,"&lt;"&amp;$A$53,$A$10:$A$70,"&gt;"&amp;$A$47)</f>
        <v>0</v>
      </c>
      <c r="O47" s="235">
        <f>ROUND(N47/N$9,2)</f>
        <v>0</v>
      </c>
      <c r="P47" s="235">
        <f>O47-Q47</f>
        <v>0</v>
      </c>
      <c r="Q47" s="235">
        <f>ROUND(N47/N$9*$D47,2)</f>
        <v>0</v>
      </c>
      <c r="R47" s="234">
        <f>SUMIFS(R$10:R$70,$A$10:$A$70,"&lt;"&amp;$A$53,$A$10:$A$70,"&gt;"&amp;$A$47)</f>
        <v>0</v>
      </c>
      <c r="S47" s="235">
        <f>ROUND(R47/R$9,2)</f>
        <v>0</v>
      </c>
      <c r="T47" s="235">
        <f>S47-U47</f>
        <v>0</v>
      </c>
      <c r="U47" s="235">
        <f>ROUND(R47/R$9*$D47,2)</f>
        <v>0</v>
      </c>
      <c r="V47" s="234">
        <f>SUMIFS(V$10:V$70,$A$10:$A$70,"&lt;"&amp;$A$53,$A$10:$A$70,"&gt;"&amp;$A$47)</f>
        <v>0</v>
      </c>
      <c r="W47" s="235">
        <f>ROUND(V47/V$9,2)</f>
        <v>0</v>
      </c>
      <c r="X47" s="235">
        <f>W47-Y47</f>
        <v>0</v>
      </c>
      <c r="Y47" s="235">
        <f>ROUND(V47/V$9*$D47,2)</f>
        <v>0</v>
      </c>
      <c r="Z47" s="234">
        <f>SUMIFS(Z$10:Z$70,$A$10:$A$70,"&lt;"&amp;$A$53,$A$10:$A$70,"&gt;"&amp;$A$47)</f>
        <v>0</v>
      </c>
      <c r="AA47" s="235">
        <f>ROUND(Z47/Z$9,2)</f>
        <v>0</v>
      </c>
      <c r="AB47" s="235">
        <f>AA47-AC47</f>
        <v>0</v>
      </c>
      <c r="AC47" s="235">
        <f>ROUND(Z47/Z$9*$D47,2)</f>
        <v>0</v>
      </c>
      <c r="AD47" s="234">
        <f>SUMIFS(AD$10:AD$70,$A$10:$A$70,"&lt;"&amp;$A$53,$A$10:$A$70,"&gt;"&amp;$A$47)</f>
        <v>0</v>
      </c>
      <c r="AE47" s="235">
        <f>ROUND(AD47/AD$9,2)</f>
        <v>0</v>
      </c>
      <c r="AF47" s="235">
        <f>AE47-AG47</f>
        <v>0</v>
      </c>
      <c r="AG47" s="235">
        <f>ROUND(AD47/AD$9*$D47,2)</f>
        <v>0</v>
      </c>
      <c r="AH47" s="234">
        <f>SUMIFS(AH$10:AH$70,$A$10:$A$70,"&lt;"&amp;$A$53,$A$10:$A$70,"&gt;"&amp;$A$47)</f>
        <v>0</v>
      </c>
      <c r="AI47" s="235">
        <f>ROUND(AH47/AH$9,2)</f>
        <v>0</v>
      </c>
      <c r="AJ47" s="235">
        <f>AI47-AK47</f>
        <v>0</v>
      </c>
      <c r="AK47" s="235">
        <f>ROUND(AH47/AH$9*$D47,2)</f>
        <v>0</v>
      </c>
      <c r="AL47" s="234">
        <f>SUMIFS(AL$10:AL$70,$A$10:$A$70,"&lt;"&amp;$A$53,$A$10:$A$70,"&gt;"&amp;$A$47)</f>
        <v>0</v>
      </c>
      <c r="AM47" s="235">
        <f>ROUND(AL47/AL$9,2)</f>
        <v>0</v>
      </c>
      <c r="AN47" s="235">
        <f>AM47-AO47</f>
        <v>0</v>
      </c>
      <c r="AO47" s="235">
        <f>ROUND(AL47/AL$9*$D47,2)</f>
        <v>0</v>
      </c>
      <c r="AP47" s="234">
        <f>SUMIFS(AP$10:AP$70,$A$10:$A$70,"&lt;"&amp;$A$53,$A$10:$A$70,"&gt;"&amp;$A$47)</f>
        <v>0</v>
      </c>
      <c r="AQ47" s="235">
        <f>ROUND(AP47/AP$9,2)</f>
        <v>0</v>
      </c>
      <c r="AR47" s="235">
        <f>AQ47-AS47</f>
        <v>0</v>
      </c>
      <c r="AS47" s="235">
        <f>ROUND(AP47/AP$9*$D47,2)</f>
        <v>0</v>
      </c>
      <c r="AT47" s="234">
        <f>SUMIFS(AT$10:AT$70,$A$10:$A$70,"&lt;"&amp;$A$53,$A$10:$A$70,"&gt;"&amp;$A$47)</f>
        <v>0</v>
      </c>
      <c r="AU47" s="235">
        <f>ROUND(AT47/AT$9,2)</f>
        <v>0</v>
      </c>
      <c r="AV47" s="235">
        <f>AU47-AW47</f>
        <v>0</v>
      </c>
      <c r="AW47" s="235">
        <f>ROUND(AT47/AT$9*$D47,2)</f>
        <v>0</v>
      </c>
      <c r="AX47" s="234">
        <f>SUMIFS(AX$10:AX$70,$A$10:$A$70,"&lt;"&amp;$A$53,$A$10:$A$70,"&gt;"&amp;$A$47)</f>
        <v>0</v>
      </c>
      <c r="AY47" s="235">
        <f>ROUND(AX47/AX$9,2)</f>
        <v>0</v>
      </c>
      <c r="AZ47" s="235">
        <f>AY47-BA47</f>
        <v>0</v>
      </c>
      <c r="BA47" s="235">
        <f>ROUND(AX47/AX$9*$D47,2)</f>
        <v>0</v>
      </c>
      <c r="BB47" s="234">
        <f>SUMIFS(BB$10:BB$70,$A$10:$A$70,"&lt;"&amp;$A$53,$A$10:$A$70,"&gt;"&amp;$A$47)</f>
        <v>0</v>
      </c>
      <c r="BC47" s="235">
        <f>ROUND(BB47/BB$9,2)</f>
        <v>0</v>
      </c>
      <c r="BD47" s="235">
        <f>BC47-BE47</f>
        <v>0</v>
      </c>
      <c r="BE47" s="235">
        <f>ROUND(BB47/BB$9*$D47,2)</f>
        <v>0</v>
      </c>
      <c r="BF47" s="234">
        <f>SUMIFS(BF$10:BF$70,$A$10:$A$70,"&lt;"&amp;$A$53,$A$10:$A$70,"&gt;"&amp;$A$47)</f>
        <v>0</v>
      </c>
      <c r="BG47" s="235">
        <f>ROUND(BF47/BF$9,2)</f>
        <v>0</v>
      </c>
      <c r="BH47" s="235">
        <f>BG47-BI47</f>
        <v>0</v>
      </c>
      <c r="BI47" s="235">
        <f>ROUND(BF47/BF$9*$D47,2)</f>
        <v>0</v>
      </c>
      <c r="BJ47" s="147">
        <f>SUM(BJ48:BJ52)</f>
        <v>0</v>
      </c>
      <c r="BK47" s="63" t="e">
        <f t="shared" ref="BK47:BK71" si="9">BJ47/C47</f>
        <v>#DIV/0!</v>
      </c>
      <c r="BL47" s="138">
        <f t="shared" ref="BL47:BL71" si="10">C47-BJ47</f>
        <v>0</v>
      </c>
      <c r="BM47" s="211">
        <f>G47+K47+O47+S47+W47+AA47+AE47+AI47+AM47+AQ47+AU47+AY47+BC47+BG47</f>
        <v>0</v>
      </c>
      <c r="BN47" s="62">
        <f>I47+M47+Q47+U47+Y47+AC47+AG47+AK47+AO47+AS47+AW47+BA47+BE47+BI47</f>
        <v>0</v>
      </c>
      <c r="BO47" s="63" t="e">
        <f>BN47/E47</f>
        <v>#DIV/0!</v>
      </c>
      <c r="BP47" s="148">
        <f>E47-BN47</f>
        <v>0</v>
      </c>
      <c r="BQ47" s="193">
        <v>0</v>
      </c>
      <c r="BR47" s="194">
        <v>0</v>
      </c>
      <c r="BS47" s="195">
        <v>0</v>
      </c>
      <c r="BT47" s="22"/>
      <c r="BV47" s="22"/>
      <c r="BX47" s="24"/>
      <c r="BY47" s="22"/>
    </row>
    <row r="48" spans="1:77" s="23" customFormat="1">
      <c r="A48" s="186">
        <v>7.1</v>
      </c>
      <c r="B48" s="187"/>
      <c r="C48" s="188"/>
      <c r="D48" s="165"/>
      <c r="E48" s="150"/>
      <c r="F48" s="236"/>
      <c r="G48" s="237"/>
      <c r="H48" s="237"/>
      <c r="I48" s="237"/>
      <c r="J48" s="236"/>
      <c r="K48" s="238"/>
      <c r="L48" s="238"/>
      <c r="M48" s="238"/>
      <c r="N48" s="236"/>
      <c r="O48" s="238"/>
      <c r="P48" s="238"/>
      <c r="Q48" s="238"/>
      <c r="R48" s="236"/>
      <c r="S48" s="238"/>
      <c r="T48" s="238"/>
      <c r="U48" s="238"/>
      <c r="V48" s="236"/>
      <c r="W48" s="238"/>
      <c r="X48" s="238"/>
      <c r="Y48" s="238"/>
      <c r="Z48" s="236"/>
      <c r="AA48" s="238"/>
      <c r="AB48" s="238"/>
      <c r="AC48" s="238"/>
      <c r="AD48" s="236"/>
      <c r="AE48" s="238"/>
      <c r="AF48" s="238"/>
      <c r="AG48" s="238"/>
      <c r="AH48" s="236"/>
      <c r="AI48" s="238"/>
      <c r="AJ48" s="238"/>
      <c r="AK48" s="238"/>
      <c r="AL48" s="236"/>
      <c r="AM48" s="238"/>
      <c r="AN48" s="238"/>
      <c r="AO48" s="238"/>
      <c r="AP48" s="236"/>
      <c r="AQ48" s="238"/>
      <c r="AR48" s="238"/>
      <c r="AS48" s="238"/>
      <c r="AT48" s="236"/>
      <c r="AU48" s="238"/>
      <c r="AV48" s="238"/>
      <c r="AW48" s="238"/>
      <c r="AX48" s="236"/>
      <c r="AY48" s="238"/>
      <c r="AZ48" s="238"/>
      <c r="BA48" s="238"/>
      <c r="BB48" s="236"/>
      <c r="BC48" s="238"/>
      <c r="BD48" s="238"/>
      <c r="BE48" s="238"/>
      <c r="BF48" s="236"/>
      <c r="BG48" s="238"/>
      <c r="BH48" s="238"/>
      <c r="BI48" s="238"/>
      <c r="BJ48" s="149">
        <f t="shared" si="2"/>
        <v>0</v>
      </c>
      <c r="BK48" s="65" t="e">
        <f t="shared" si="9"/>
        <v>#DIV/0!</v>
      </c>
      <c r="BL48" s="139">
        <f t="shared" si="10"/>
        <v>0</v>
      </c>
      <c r="BM48" s="212"/>
      <c r="BN48" s="64"/>
      <c r="BO48" s="64"/>
      <c r="BP48" s="150"/>
      <c r="BQ48" s="142"/>
      <c r="BR48" s="64"/>
      <c r="BS48" s="150"/>
      <c r="BT48" s="22"/>
      <c r="BV48" s="22"/>
      <c r="BX48" s="24"/>
      <c r="BY48" s="22"/>
    </row>
    <row r="49" spans="1:77" s="23" customFormat="1">
      <c r="A49" s="186">
        <v>7.2</v>
      </c>
      <c r="B49" s="187"/>
      <c r="C49" s="188"/>
      <c r="D49" s="165"/>
      <c r="E49" s="150"/>
      <c r="F49" s="236"/>
      <c r="G49" s="237"/>
      <c r="H49" s="237"/>
      <c r="I49" s="237"/>
      <c r="J49" s="236"/>
      <c r="K49" s="238"/>
      <c r="L49" s="238"/>
      <c r="M49" s="238"/>
      <c r="N49" s="236"/>
      <c r="O49" s="238"/>
      <c r="P49" s="238"/>
      <c r="Q49" s="238"/>
      <c r="R49" s="236"/>
      <c r="S49" s="238"/>
      <c r="T49" s="238"/>
      <c r="U49" s="238"/>
      <c r="V49" s="236"/>
      <c r="W49" s="238"/>
      <c r="X49" s="238"/>
      <c r="Y49" s="238"/>
      <c r="Z49" s="236"/>
      <c r="AA49" s="238"/>
      <c r="AB49" s="238"/>
      <c r="AC49" s="238"/>
      <c r="AD49" s="236"/>
      <c r="AE49" s="238"/>
      <c r="AF49" s="238"/>
      <c r="AG49" s="238"/>
      <c r="AH49" s="236"/>
      <c r="AI49" s="238"/>
      <c r="AJ49" s="238"/>
      <c r="AK49" s="238"/>
      <c r="AL49" s="236"/>
      <c r="AM49" s="238"/>
      <c r="AN49" s="238"/>
      <c r="AO49" s="238"/>
      <c r="AP49" s="236"/>
      <c r="AQ49" s="238"/>
      <c r="AR49" s="238"/>
      <c r="AS49" s="238"/>
      <c r="AT49" s="236"/>
      <c r="AU49" s="238"/>
      <c r="AV49" s="238"/>
      <c r="AW49" s="238"/>
      <c r="AX49" s="236"/>
      <c r="AY49" s="238"/>
      <c r="AZ49" s="238"/>
      <c r="BA49" s="238"/>
      <c r="BB49" s="236"/>
      <c r="BC49" s="238"/>
      <c r="BD49" s="238"/>
      <c r="BE49" s="238"/>
      <c r="BF49" s="236"/>
      <c r="BG49" s="238"/>
      <c r="BH49" s="238"/>
      <c r="BI49" s="238"/>
      <c r="BJ49" s="149">
        <f t="shared" ref="BJ49" si="11">SUM(F49:BI49)</f>
        <v>0</v>
      </c>
      <c r="BK49" s="65" t="e">
        <f t="shared" si="9"/>
        <v>#DIV/0!</v>
      </c>
      <c r="BL49" s="139">
        <f t="shared" si="10"/>
        <v>0</v>
      </c>
      <c r="BM49" s="212"/>
      <c r="BN49" s="64"/>
      <c r="BO49" s="64"/>
      <c r="BP49" s="150"/>
      <c r="BQ49" s="142"/>
      <c r="BR49" s="64"/>
      <c r="BS49" s="150"/>
      <c r="BT49" s="22"/>
      <c r="BV49" s="22"/>
      <c r="BX49" s="24"/>
      <c r="BY49" s="22"/>
    </row>
    <row r="50" spans="1:77" s="23" customFormat="1">
      <c r="A50" s="186">
        <v>7.3</v>
      </c>
      <c r="B50" s="187"/>
      <c r="C50" s="188"/>
      <c r="D50" s="165"/>
      <c r="E50" s="150"/>
      <c r="F50" s="236"/>
      <c r="G50" s="237"/>
      <c r="H50" s="237"/>
      <c r="I50" s="237"/>
      <c r="J50" s="236"/>
      <c r="K50" s="238"/>
      <c r="L50" s="238"/>
      <c r="M50" s="238"/>
      <c r="N50" s="236"/>
      <c r="O50" s="238"/>
      <c r="P50" s="238"/>
      <c r="Q50" s="238"/>
      <c r="R50" s="236"/>
      <c r="S50" s="238"/>
      <c r="T50" s="238"/>
      <c r="U50" s="238"/>
      <c r="V50" s="236"/>
      <c r="W50" s="238"/>
      <c r="X50" s="238"/>
      <c r="Y50" s="238"/>
      <c r="Z50" s="236"/>
      <c r="AA50" s="238"/>
      <c r="AB50" s="238"/>
      <c r="AC50" s="238"/>
      <c r="AD50" s="236"/>
      <c r="AE50" s="238"/>
      <c r="AF50" s="238"/>
      <c r="AG50" s="238"/>
      <c r="AH50" s="236"/>
      <c r="AI50" s="238"/>
      <c r="AJ50" s="238"/>
      <c r="AK50" s="238"/>
      <c r="AL50" s="236"/>
      <c r="AM50" s="238"/>
      <c r="AN50" s="238"/>
      <c r="AO50" s="238"/>
      <c r="AP50" s="236"/>
      <c r="AQ50" s="238"/>
      <c r="AR50" s="238"/>
      <c r="AS50" s="238"/>
      <c r="AT50" s="236"/>
      <c r="AU50" s="238"/>
      <c r="AV50" s="238"/>
      <c r="AW50" s="238"/>
      <c r="AX50" s="236"/>
      <c r="AY50" s="238"/>
      <c r="AZ50" s="238"/>
      <c r="BA50" s="238"/>
      <c r="BB50" s="236"/>
      <c r="BC50" s="238"/>
      <c r="BD50" s="238"/>
      <c r="BE50" s="238"/>
      <c r="BF50" s="236"/>
      <c r="BG50" s="238"/>
      <c r="BH50" s="238"/>
      <c r="BI50" s="238"/>
      <c r="BJ50" s="149">
        <f t="shared" si="2"/>
        <v>0</v>
      </c>
      <c r="BK50" s="65" t="e">
        <f t="shared" si="9"/>
        <v>#DIV/0!</v>
      </c>
      <c r="BL50" s="139">
        <f t="shared" si="10"/>
        <v>0</v>
      </c>
      <c r="BM50" s="212"/>
      <c r="BN50" s="64"/>
      <c r="BO50" s="64"/>
      <c r="BP50" s="150"/>
      <c r="BQ50" s="142"/>
      <c r="BR50" s="64"/>
      <c r="BS50" s="150"/>
      <c r="BT50" s="22"/>
      <c r="BV50" s="22"/>
      <c r="BX50" s="24"/>
      <c r="BY50" s="22"/>
    </row>
    <row r="51" spans="1:77" s="23" customFormat="1">
      <c r="A51" s="186">
        <v>7.4</v>
      </c>
      <c r="B51" s="187"/>
      <c r="C51" s="188"/>
      <c r="D51" s="165"/>
      <c r="E51" s="150"/>
      <c r="F51" s="236"/>
      <c r="G51" s="237"/>
      <c r="H51" s="237"/>
      <c r="I51" s="237"/>
      <c r="J51" s="236"/>
      <c r="K51" s="238"/>
      <c r="L51" s="238"/>
      <c r="M51" s="238"/>
      <c r="N51" s="236"/>
      <c r="O51" s="238"/>
      <c r="P51" s="238"/>
      <c r="Q51" s="238"/>
      <c r="R51" s="236"/>
      <c r="S51" s="238"/>
      <c r="T51" s="238"/>
      <c r="U51" s="238"/>
      <c r="V51" s="236"/>
      <c r="W51" s="238"/>
      <c r="X51" s="238"/>
      <c r="Y51" s="238"/>
      <c r="Z51" s="236"/>
      <c r="AA51" s="238"/>
      <c r="AB51" s="238"/>
      <c r="AC51" s="238"/>
      <c r="AD51" s="236"/>
      <c r="AE51" s="238"/>
      <c r="AF51" s="238"/>
      <c r="AG51" s="238"/>
      <c r="AH51" s="236"/>
      <c r="AI51" s="238"/>
      <c r="AJ51" s="238"/>
      <c r="AK51" s="238"/>
      <c r="AL51" s="236"/>
      <c r="AM51" s="238"/>
      <c r="AN51" s="238"/>
      <c r="AO51" s="238"/>
      <c r="AP51" s="236"/>
      <c r="AQ51" s="238"/>
      <c r="AR51" s="238"/>
      <c r="AS51" s="238"/>
      <c r="AT51" s="236"/>
      <c r="AU51" s="238"/>
      <c r="AV51" s="238"/>
      <c r="AW51" s="238"/>
      <c r="AX51" s="236"/>
      <c r="AY51" s="238"/>
      <c r="AZ51" s="238"/>
      <c r="BA51" s="238"/>
      <c r="BB51" s="236"/>
      <c r="BC51" s="238"/>
      <c r="BD51" s="238"/>
      <c r="BE51" s="238"/>
      <c r="BF51" s="236"/>
      <c r="BG51" s="238"/>
      <c r="BH51" s="238"/>
      <c r="BI51" s="238"/>
      <c r="BJ51" s="149">
        <f t="shared" ref="BJ51" si="12">SUM(F51:BI51)</f>
        <v>0</v>
      </c>
      <c r="BK51" s="65" t="e">
        <f t="shared" si="9"/>
        <v>#DIV/0!</v>
      </c>
      <c r="BL51" s="139">
        <f t="shared" si="10"/>
        <v>0</v>
      </c>
      <c r="BM51" s="212"/>
      <c r="BN51" s="64"/>
      <c r="BO51" s="64"/>
      <c r="BP51" s="150"/>
      <c r="BQ51" s="142"/>
      <c r="BR51" s="64"/>
      <c r="BS51" s="150"/>
      <c r="BT51" s="22"/>
      <c r="BV51" s="22"/>
      <c r="BX51" s="24"/>
      <c r="BY51" s="22"/>
    </row>
    <row r="52" spans="1:77" s="23" customFormat="1">
      <c r="A52" s="186">
        <v>7.5</v>
      </c>
      <c r="B52" s="187"/>
      <c r="C52" s="188"/>
      <c r="D52" s="165"/>
      <c r="E52" s="150"/>
      <c r="F52" s="236"/>
      <c r="G52" s="237"/>
      <c r="H52" s="237"/>
      <c r="I52" s="237"/>
      <c r="J52" s="236"/>
      <c r="K52" s="238"/>
      <c r="L52" s="238"/>
      <c r="M52" s="238"/>
      <c r="N52" s="236"/>
      <c r="O52" s="238"/>
      <c r="P52" s="238"/>
      <c r="Q52" s="238"/>
      <c r="R52" s="236"/>
      <c r="S52" s="238"/>
      <c r="T52" s="238"/>
      <c r="U52" s="238"/>
      <c r="V52" s="236"/>
      <c r="W52" s="238"/>
      <c r="X52" s="238"/>
      <c r="Y52" s="238"/>
      <c r="Z52" s="236"/>
      <c r="AA52" s="238"/>
      <c r="AB52" s="238"/>
      <c r="AC52" s="238"/>
      <c r="AD52" s="236"/>
      <c r="AE52" s="238"/>
      <c r="AF52" s="238"/>
      <c r="AG52" s="238"/>
      <c r="AH52" s="236"/>
      <c r="AI52" s="238"/>
      <c r="AJ52" s="238"/>
      <c r="AK52" s="238"/>
      <c r="AL52" s="236"/>
      <c r="AM52" s="238"/>
      <c r="AN52" s="238"/>
      <c r="AO52" s="238"/>
      <c r="AP52" s="236"/>
      <c r="AQ52" s="238"/>
      <c r="AR52" s="238"/>
      <c r="AS52" s="238"/>
      <c r="AT52" s="236"/>
      <c r="AU52" s="238"/>
      <c r="AV52" s="238"/>
      <c r="AW52" s="238"/>
      <c r="AX52" s="236"/>
      <c r="AY52" s="238"/>
      <c r="AZ52" s="238"/>
      <c r="BA52" s="238"/>
      <c r="BB52" s="236"/>
      <c r="BC52" s="238"/>
      <c r="BD52" s="238"/>
      <c r="BE52" s="238"/>
      <c r="BF52" s="236"/>
      <c r="BG52" s="238"/>
      <c r="BH52" s="238"/>
      <c r="BI52" s="238"/>
      <c r="BJ52" s="149">
        <f t="shared" si="2"/>
        <v>0</v>
      </c>
      <c r="BK52" s="65" t="e">
        <f t="shared" si="9"/>
        <v>#DIV/0!</v>
      </c>
      <c r="BL52" s="139">
        <f t="shared" si="10"/>
        <v>0</v>
      </c>
      <c r="BM52" s="212"/>
      <c r="BN52" s="64"/>
      <c r="BO52" s="64"/>
      <c r="BP52" s="150"/>
      <c r="BQ52" s="142"/>
      <c r="BR52" s="64"/>
      <c r="BS52" s="150"/>
      <c r="BT52" s="22"/>
      <c r="BV52" s="22"/>
      <c r="BX52" s="24"/>
      <c r="BY52" s="22"/>
    </row>
    <row r="53" spans="1:77" s="23" customFormat="1">
      <c r="A53" s="184">
        <v>8</v>
      </c>
      <c r="B53" s="185" t="s">
        <v>174</v>
      </c>
      <c r="C53" s="62">
        <f>SUMIFS(C$10:C$70,$A$10:$A$70,"&lt;"&amp;$A$59,$A$10:$A$70,"&gt;"&amp;$A$53)</f>
        <v>0</v>
      </c>
      <c r="D53" s="189">
        <v>1</v>
      </c>
      <c r="E53" s="148">
        <f>ROUND(C53/$C$9*D53,2)</f>
        <v>0</v>
      </c>
      <c r="F53" s="234">
        <f>SUMIFS(F$10:F$70,$A$10:$A$70,"&lt;"&amp;$A$59,$A$10:$A$70,"&gt;"&amp;$A$53)</f>
        <v>0</v>
      </c>
      <c r="G53" s="235">
        <f>ROUND(F53/$F$9,2)</f>
        <v>0</v>
      </c>
      <c r="H53" s="235">
        <f>G53-I53</f>
        <v>0</v>
      </c>
      <c r="I53" s="235">
        <f>ROUND(F53/F$9*$D53,2)</f>
        <v>0</v>
      </c>
      <c r="J53" s="234">
        <f>SUMIFS(J$10:J$70,$A$10:$A$70,"&lt;"&amp;$A$59,$A$10:$A$70,"&gt;"&amp;$A$53)</f>
        <v>0</v>
      </c>
      <c r="K53" s="235">
        <f>ROUND(J53/J$9,2)</f>
        <v>0</v>
      </c>
      <c r="L53" s="235">
        <f>K53-M53</f>
        <v>0</v>
      </c>
      <c r="M53" s="235">
        <f>ROUND(J53/J$9*$D53,2)</f>
        <v>0</v>
      </c>
      <c r="N53" s="234">
        <f>SUMIFS(N$10:N$70,$A$10:$A$70,"&lt;"&amp;$A$59,$A$10:$A$70,"&gt;"&amp;$A$53)</f>
        <v>0</v>
      </c>
      <c r="O53" s="235">
        <f>ROUND(N53/N$9,2)</f>
        <v>0</v>
      </c>
      <c r="P53" s="235">
        <f>O53-Q53</f>
        <v>0</v>
      </c>
      <c r="Q53" s="235">
        <f>ROUND(N53/N$9*$D53,2)</f>
        <v>0</v>
      </c>
      <c r="R53" s="234">
        <f>SUMIFS(R$10:R$70,$A$10:$A$70,"&lt;"&amp;$A$59,$A$10:$A$70,"&gt;"&amp;$A$53)</f>
        <v>0</v>
      </c>
      <c r="S53" s="235">
        <f>ROUND(R53/R$9,2)</f>
        <v>0</v>
      </c>
      <c r="T53" s="235">
        <f>S53-U53</f>
        <v>0</v>
      </c>
      <c r="U53" s="235">
        <f>ROUND(R53/R$9*$D53,2)</f>
        <v>0</v>
      </c>
      <c r="V53" s="234">
        <f>SUMIFS(V$10:V$70,$A$10:$A$70,"&lt;"&amp;$A$59,$A$10:$A$70,"&gt;"&amp;$A$53)</f>
        <v>0</v>
      </c>
      <c r="W53" s="235">
        <f>ROUND(V53/V$9,2)</f>
        <v>0</v>
      </c>
      <c r="X53" s="235">
        <f>W53-Y53</f>
        <v>0</v>
      </c>
      <c r="Y53" s="235">
        <f>ROUND(V53/V$9*$D53,2)</f>
        <v>0</v>
      </c>
      <c r="Z53" s="234">
        <f>SUMIFS(Z$10:Z$70,$A$10:$A$70,"&lt;"&amp;$A$59,$A$10:$A$70,"&gt;"&amp;$A$53)</f>
        <v>0</v>
      </c>
      <c r="AA53" s="235">
        <f>ROUND(Z53/Z$9,2)</f>
        <v>0</v>
      </c>
      <c r="AB53" s="235">
        <f>AA53-AC53</f>
        <v>0</v>
      </c>
      <c r="AC53" s="235">
        <f>ROUND(Z53/Z$9*$D53,2)</f>
        <v>0</v>
      </c>
      <c r="AD53" s="234">
        <f>SUMIFS(AD$10:AD$70,$A$10:$A$70,"&lt;"&amp;$A$59,$A$10:$A$70,"&gt;"&amp;$A$53)</f>
        <v>0</v>
      </c>
      <c r="AE53" s="235">
        <f>ROUND(AD53/AD$9,2)</f>
        <v>0</v>
      </c>
      <c r="AF53" s="235">
        <f>AE53-AG53</f>
        <v>0</v>
      </c>
      <c r="AG53" s="235">
        <f>ROUND(AD53/AD$9*$D53,2)</f>
        <v>0</v>
      </c>
      <c r="AH53" s="234">
        <f>SUMIFS(AH$10:AH$70,$A$10:$A$70,"&lt;"&amp;$A$59,$A$10:$A$70,"&gt;"&amp;$A$53)</f>
        <v>0</v>
      </c>
      <c r="AI53" s="235">
        <f>ROUND(AH53/AH$9,2)</f>
        <v>0</v>
      </c>
      <c r="AJ53" s="235">
        <f>AI53-AK53</f>
        <v>0</v>
      </c>
      <c r="AK53" s="235">
        <f>ROUND(AH53/AH$9*$D53,2)</f>
        <v>0</v>
      </c>
      <c r="AL53" s="234">
        <f>SUMIFS(AL$10:AL$70,$A$10:$A$70,"&lt;"&amp;$A$59,$A$10:$A$70,"&gt;"&amp;$A$53)</f>
        <v>0</v>
      </c>
      <c r="AM53" s="235">
        <f>ROUND(AL53/AL$9,2)</f>
        <v>0</v>
      </c>
      <c r="AN53" s="235">
        <f>AM53-AO53</f>
        <v>0</v>
      </c>
      <c r="AO53" s="235">
        <f>ROUND(AL53/AL$9*$D53,2)</f>
        <v>0</v>
      </c>
      <c r="AP53" s="234">
        <f>SUMIFS(AP$10:AP$70,$A$10:$A$70,"&lt;"&amp;$A$59,$A$10:$A$70,"&gt;"&amp;$A$53)</f>
        <v>0</v>
      </c>
      <c r="AQ53" s="235">
        <f>ROUND(AP53/AP$9,2)</f>
        <v>0</v>
      </c>
      <c r="AR53" s="235">
        <f>AQ53-AS53</f>
        <v>0</v>
      </c>
      <c r="AS53" s="235">
        <f>ROUND(AP53/AP$9*$D53,2)</f>
        <v>0</v>
      </c>
      <c r="AT53" s="234">
        <f>SUMIFS(AT$10:AT$70,$A$10:$A$70,"&lt;"&amp;$A$59,$A$10:$A$70,"&gt;"&amp;$A$53)</f>
        <v>0</v>
      </c>
      <c r="AU53" s="235">
        <f>ROUND(AT53/AT$9,2)</f>
        <v>0</v>
      </c>
      <c r="AV53" s="235">
        <f>AU53-AW53</f>
        <v>0</v>
      </c>
      <c r="AW53" s="235">
        <f>ROUND(AT53/AT$9*$D53,2)</f>
        <v>0</v>
      </c>
      <c r="AX53" s="234">
        <f>SUMIFS(AX$10:AX$70,$A$10:$A$70,"&lt;"&amp;$A$59,$A$10:$A$70,"&gt;"&amp;$A$53)</f>
        <v>0</v>
      </c>
      <c r="AY53" s="235">
        <f>ROUND(AX53/AX$9,2)</f>
        <v>0</v>
      </c>
      <c r="AZ53" s="235">
        <f>AY53-BA53</f>
        <v>0</v>
      </c>
      <c r="BA53" s="235">
        <f>ROUND(AX53/AX$9*$D53,2)</f>
        <v>0</v>
      </c>
      <c r="BB53" s="234">
        <f>SUMIFS(BB$10:BB$70,$A$10:$A$70,"&lt;"&amp;$A$59,$A$10:$A$70,"&gt;"&amp;$A$53)</f>
        <v>0</v>
      </c>
      <c r="BC53" s="235">
        <f>ROUND(BB53/BB$9,2)</f>
        <v>0</v>
      </c>
      <c r="BD53" s="235">
        <f>BC53-BE53</f>
        <v>0</v>
      </c>
      <c r="BE53" s="235">
        <f>ROUND(BB53/BB$9*$D53,2)</f>
        <v>0</v>
      </c>
      <c r="BF53" s="234">
        <f>SUMIFS(BF$10:BF$70,$A$10:$A$70,"&lt;"&amp;$A$59,$A$10:$A$70,"&gt;"&amp;$A$53)</f>
        <v>0</v>
      </c>
      <c r="BG53" s="235">
        <f>ROUND(BF53/BF$9,2)</f>
        <v>0</v>
      </c>
      <c r="BH53" s="235">
        <f>BG53-BI53</f>
        <v>0</v>
      </c>
      <c r="BI53" s="235">
        <f>ROUND(BF53/BF$9*$D53,2)</f>
        <v>0</v>
      </c>
      <c r="BJ53" s="147">
        <f>SUM(BJ54:BJ58)</f>
        <v>0</v>
      </c>
      <c r="BK53" s="63" t="e">
        <f t="shared" si="9"/>
        <v>#DIV/0!</v>
      </c>
      <c r="BL53" s="138">
        <f t="shared" si="10"/>
        <v>0</v>
      </c>
      <c r="BM53" s="211">
        <f>G53+K53+O53+S53+W53+AA53+AE53+AI53+AM53+AQ53+AU53+AY53+BC53+BG53</f>
        <v>0</v>
      </c>
      <c r="BN53" s="62">
        <f>I53+M53+Q53+U53+Y53+AC53+AG53+AK53+AO53+AS53+AW53+BA53+BE53+BI53</f>
        <v>0</v>
      </c>
      <c r="BO53" s="63" t="e">
        <f>BN53/E53</f>
        <v>#DIV/0!</v>
      </c>
      <c r="BP53" s="148">
        <f>E53-BN53</f>
        <v>0</v>
      </c>
      <c r="BQ53" s="193">
        <v>0</v>
      </c>
      <c r="BR53" s="194">
        <v>0</v>
      </c>
      <c r="BS53" s="195">
        <v>0</v>
      </c>
      <c r="BT53" s="22"/>
      <c r="BV53" s="22"/>
      <c r="BX53" s="24"/>
      <c r="BY53" s="22"/>
    </row>
    <row r="54" spans="1:77" s="23" customFormat="1">
      <c r="A54" s="186">
        <v>8.1</v>
      </c>
      <c r="B54" s="187"/>
      <c r="C54" s="188"/>
      <c r="D54" s="165"/>
      <c r="E54" s="150"/>
      <c r="F54" s="236"/>
      <c r="G54" s="237"/>
      <c r="H54" s="237"/>
      <c r="I54" s="237"/>
      <c r="J54" s="236"/>
      <c r="K54" s="238"/>
      <c r="L54" s="238"/>
      <c r="M54" s="238"/>
      <c r="N54" s="236"/>
      <c r="O54" s="238"/>
      <c r="P54" s="238"/>
      <c r="Q54" s="238"/>
      <c r="R54" s="236"/>
      <c r="S54" s="238"/>
      <c r="T54" s="238"/>
      <c r="U54" s="238"/>
      <c r="V54" s="236"/>
      <c r="W54" s="238"/>
      <c r="X54" s="238"/>
      <c r="Y54" s="238"/>
      <c r="Z54" s="236"/>
      <c r="AA54" s="238"/>
      <c r="AB54" s="238"/>
      <c r="AC54" s="238"/>
      <c r="AD54" s="236"/>
      <c r="AE54" s="238"/>
      <c r="AF54" s="238"/>
      <c r="AG54" s="238"/>
      <c r="AH54" s="236"/>
      <c r="AI54" s="238"/>
      <c r="AJ54" s="238"/>
      <c r="AK54" s="238"/>
      <c r="AL54" s="236"/>
      <c r="AM54" s="238"/>
      <c r="AN54" s="238"/>
      <c r="AO54" s="238"/>
      <c r="AP54" s="236"/>
      <c r="AQ54" s="238"/>
      <c r="AR54" s="238"/>
      <c r="AS54" s="238"/>
      <c r="AT54" s="236"/>
      <c r="AU54" s="238"/>
      <c r="AV54" s="238"/>
      <c r="AW54" s="238"/>
      <c r="AX54" s="236"/>
      <c r="AY54" s="238"/>
      <c r="AZ54" s="238"/>
      <c r="BA54" s="238"/>
      <c r="BB54" s="236"/>
      <c r="BC54" s="238"/>
      <c r="BD54" s="238"/>
      <c r="BE54" s="238"/>
      <c r="BF54" s="236"/>
      <c r="BG54" s="238"/>
      <c r="BH54" s="238"/>
      <c r="BI54" s="238"/>
      <c r="BJ54" s="149">
        <f t="shared" si="2"/>
        <v>0</v>
      </c>
      <c r="BK54" s="65" t="e">
        <f t="shared" si="9"/>
        <v>#DIV/0!</v>
      </c>
      <c r="BL54" s="139">
        <f t="shared" si="10"/>
        <v>0</v>
      </c>
      <c r="BM54" s="212"/>
      <c r="BN54" s="64"/>
      <c r="BO54" s="64"/>
      <c r="BP54" s="150"/>
      <c r="BQ54" s="142"/>
      <c r="BR54" s="64"/>
      <c r="BS54" s="150"/>
      <c r="BT54" s="22"/>
      <c r="BV54" s="22"/>
      <c r="BX54" s="24"/>
      <c r="BY54" s="22"/>
    </row>
    <row r="55" spans="1:77" s="23" customFormat="1">
      <c r="A55" s="186">
        <v>8.1999999999999993</v>
      </c>
      <c r="B55" s="187"/>
      <c r="C55" s="188"/>
      <c r="D55" s="165"/>
      <c r="E55" s="150"/>
      <c r="F55" s="236"/>
      <c r="G55" s="237"/>
      <c r="H55" s="237"/>
      <c r="I55" s="237"/>
      <c r="J55" s="236"/>
      <c r="K55" s="238"/>
      <c r="L55" s="238"/>
      <c r="M55" s="238"/>
      <c r="N55" s="236"/>
      <c r="O55" s="238"/>
      <c r="P55" s="238"/>
      <c r="Q55" s="238"/>
      <c r="R55" s="236"/>
      <c r="S55" s="238"/>
      <c r="T55" s="238"/>
      <c r="U55" s="238"/>
      <c r="V55" s="236"/>
      <c r="W55" s="238"/>
      <c r="X55" s="238"/>
      <c r="Y55" s="238"/>
      <c r="Z55" s="236"/>
      <c r="AA55" s="238"/>
      <c r="AB55" s="238"/>
      <c r="AC55" s="238"/>
      <c r="AD55" s="236"/>
      <c r="AE55" s="238"/>
      <c r="AF55" s="238"/>
      <c r="AG55" s="238"/>
      <c r="AH55" s="236"/>
      <c r="AI55" s="238"/>
      <c r="AJ55" s="238"/>
      <c r="AK55" s="238"/>
      <c r="AL55" s="236"/>
      <c r="AM55" s="238"/>
      <c r="AN55" s="238"/>
      <c r="AO55" s="238"/>
      <c r="AP55" s="236"/>
      <c r="AQ55" s="238"/>
      <c r="AR55" s="238"/>
      <c r="AS55" s="238"/>
      <c r="AT55" s="236"/>
      <c r="AU55" s="238"/>
      <c r="AV55" s="238"/>
      <c r="AW55" s="238"/>
      <c r="AX55" s="236"/>
      <c r="AY55" s="238"/>
      <c r="AZ55" s="238"/>
      <c r="BA55" s="238"/>
      <c r="BB55" s="236"/>
      <c r="BC55" s="238"/>
      <c r="BD55" s="238"/>
      <c r="BE55" s="238"/>
      <c r="BF55" s="236"/>
      <c r="BG55" s="238"/>
      <c r="BH55" s="238"/>
      <c r="BI55" s="238"/>
      <c r="BJ55" s="149">
        <f t="shared" si="2"/>
        <v>0</v>
      </c>
      <c r="BK55" s="65" t="e">
        <f t="shared" ref="BK55" si="13">BJ55/C55</f>
        <v>#DIV/0!</v>
      </c>
      <c r="BL55" s="139">
        <f t="shared" ref="BL55" si="14">C55-BJ55</f>
        <v>0</v>
      </c>
      <c r="BM55" s="212"/>
      <c r="BN55" s="64"/>
      <c r="BO55" s="64"/>
      <c r="BP55" s="150"/>
      <c r="BQ55" s="142"/>
      <c r="BR55" s="64"/>
      <c r="BS55" s="150"/>
      <c r="BT55" s="22"/>
      <c r="BV55" s="22"/>
      <c r="BX55" s="24"/>
      <c r="BY55" s="22"/>
    </row>
    <row r="56" spans="1:77" s="23" customFormat="1">
      <c r="A56" s="186">
        <v>8.3000000000000007</v>
      </c>
      <c r="B56" s="187"/>
      <c r="C56" s="188"/>
      <c r="D56" s="165"/>
      <c r="E56" s="150"/>
      <c r="F56" s="236"/>
      <c r="G56" s="237"/>
      <c r="H56" s="237"/>
      <c r="I56" s="237"/>
      <c r="J56" s="236"/>
      <c r="K56" s="238"/>
      <c r="L56" s="238"/>
      <c r="M56" s="238"/>
      <c r="N56" s="236"/>
      <c r="O56" s="238"/>
      <c r="P56" s="238"/>
      <c r="Q56" s="238"/>
      <c r="R56" s="236"/>
      <c r="S56" s="238"/>
      <c r="T56" s="238"/>
      <c r="U56" s="238"/>
      <c r="V56" s="236"/>
      <c r="W56" s="238"/>
      <c r="X56" s="238"/>
      <c r="Y56" s="238"/>
      <c r="Z56" s="236"/>
      <c r="AA56" s="238"/>
      <c r="AB56" s="238"/>
      <c r="AC56" s="238"/>
      <c r="AD56" s="236"/>
      <c r="AE56" s="238"/>
      <c r="AF56" s="238"/>
      <c r="AG56" s="238"/>
      <c r="AH56" s="236"/>
      <c r="AI56" s="238"/>
      <c r="AJ56" s="238"/>
      <c r="AK56" s="238"/>
      <c r="AL56" s="236"/>
      <c r="AM56" s="238"/>
      <c r="AN56" s="238"/>
      <c r="AO56" s="238"/>
      <c r="AP56" s="236"/>
      <c r="AQ56" s="238"/>
      <c r="AR56" s="238"/>
      <c r="AS56" s="238"/>
      <c r="AT56" s="236"/>
      <c r="AU56" s="238"/>
      <c r="AV56" s="238"/>
      <c r="AW56" s="238"/>
      <c r="AX56" s="236"/>
      <c r="AY56" s="238"/>
      <c r="AZ56" s="238"/>
      <c r="BA56" s="238"/>
      <c r="BB56" s="236"/>
      <c r="BC56" s="238"/>
      <c r="BD56" s="238"/>
      <c r="BE56" s="238"/>
      <c r="BF56" s="236"/>
      <c r="BG56" s="238"/>
      <c r="BH56" s="238"/>
      <c r="BI56" s="238"/>
      <c r="BJ56" s="149">
        <f t="shared" si="2"/>
        <v>0</v>
      </c>
      <c r="BK56" s="65" t="e">
        <f t="shared" si="9"/>
        <v>#DIV/0!</v>
      </c>
      <c r="BL56" s="139">
        <f t="shared" si="10"/>
        <v>0</v>
      </c>
      <c r="BM56" s="212"/>
      <c r="BN56" s="64"/>
      <c r="BO56" s="64"/>
      <c r="BP56" s="150"/>
      <c r="BQ56" s="142"/>
      <c r="BR56" s="64"/>
      <c r="BS56" s="150"/>
      <c r="BT56" s="22"/>
      <c r="BV56" s="22"/>
      <c r="BX56" s="24"/>
      <c r="BY56" s="22"/>
    </row>
    <row r="57" spans="1:77" s="23" customFormat="1">
      <c r="A57" s="186">
        <v>8.4</v>
      </c>
      <c r="B57" s="187"/>
      <c r="C57" s="188"/>
      <c r="D57" s="165"/>
      <c r="E57" s="150"/>
      <c r="F57" s="236"/>
      <c r="G57" s="237"/>
      <c r="H57" s="237"/>
      <c r="I57" s="237"/>
      <c r="J57" s="236"/>
      <c r="K57" s="238"/>
      <c r="L57" s="238"/>
      <c r="M57" s="238"/>
      <c r="N57" s="236"/>
      <c r="O57" s="238"/>
      <c r="P57" s="238"/>
      <c r="Q57" s="238"/>
      <c r="R57" s="236"/>
      <c r="S57" s="238"/>
      <c r="T57" s="238"/>
      <c r="U57" s="238"/>
      <c r="V57" s="236"/>
      <c r="W57" s="238"/>
      <c r="X57" s="238"/>
      <c r="Y57" s="238"/>
      <c r="Z57" s="236"/>
      <c r="AA57" s="238"/>
      <c r="AB57" s="238"/>
      <c r="AC57" s="238"/>
      <c r="AD57" s="236"/>
      <c r="AE57" s="238"/>
      <c r="AF57" s="238"/>
      <c r="AG57" s="238"/>
      <c r="AH57" s="236"/>
      <c r="AI57" s="238"/>
      <c r="AJ57" s="238"/>
      <c r="AK57" s="238"/>
      <c r="AL57" s="236"/>
      <c r="AM57" s="238"/>
      <c r="AN57" s="238"/>
      <c r="AO57" s="238"/>
      <c r="AP57" s="236"/>
      <c r="AQ57" s="238"/>
      <c r="AR57" s="238"/>
      <c r="AS57" s="238"/>
      <c r="AT57" s="236"/>
      <c r="AU57" s="238"/>
      <c r="AV57" s="238"/>
      <c r="AW57" s="238"/>
      <c r="AX57" s="236"/>
      <c r="AY57" s="238"/>
      <c r="AZ57" s="238"/>
      <c r="BA57" s="238"/>
      <c r="BB57" s="236"/>
      <c r="BC57" s="238"/>
      <c r="BD57" s="238"/>
      <c r="BE57" s="238"/>
      <c r="BF57" s="236"/>
      <c r="BG57" s="238"/>
      <c r="BH57" s="238"/>
      <c r="BI57" s="238"/>
      <c r="BJ57" s="149">
        <f t="shared" si="2"/>
        <v>0</v>
      </c>
      <c r="BK57" s="65" t="e">
        <f t="shared" si="9"/>
        <v>#DIV/0!</v>
      </c>
      <c r="BL57" s="139">
        <f t="shared" si="10"/>
        <v>0</v>
      </c>
      <c r="BM57" s="212"/>
      <c r="BN57" s="64"/>
      <c r="BO57" s="64"/>
      <c r="BP57" s="150"/>
      <c r="BQ57" s="142"/>
      <c r="BR57" s="64"/>
      <c r="BS57" s="150"/>
      <c r="BT57" s="22"/>
      <c r="BV57" s="22"/>
      <c r="BX57" s="24"/>
      <c r="BY57" s="22"/>
    </row>
    <row r="58" spans="1:77" s="23" customFormat="1">
      <c r="A58" s="186">
        <v>8.5</v>
      </c>
      <c r="B58" s="187"/>
      <c r="C58" s="188"/>
      <c r="D58" s="165"/>
      <c r="E58" s="150"/>
      <c r="F58" s="236"/>
      <c r="G58" s="237"/>
      <c r="H58" s="237"/>
      <c r="I58" s="237"/>
      <c r="J58" s="236"/>
      <c r="K58" s="238"/>
      <c r="L58" s="238"/>
      <c r="M58" s="238"/>
      <c r="N58" s="236"/>
      <c r="O58" s="238"/>
      <c r="P58" s="238"/>
      <c r="Q58" s="238"/>
      <c r="R58" s="236"/>
      <c r="S58" s="238"/>
      <c r="T58" s="238"/>
      <c r="U58" s="238"/>
      <c r="V58" s="236"/>
      <c r="W58" s="238"/>
      <c r="X58" s="238"/>
      <c r="Y58" s="238"/>
      <c r="Z58" s="236"/>
      <c r="AA58" s="238"/>
      <c r="AB58" s="238"/>
      <c r="AC58" s="238"/>
      <c r="AD58" s="236"/>
      <c r="AE58" s="238"/>
      <c r="AF58" s="238"/>
      <c r="AG58" s="238"/>
      <c r="AH58" s="236"/>
      <c r="AI58" s="238"/>
      <c r="AJ58" s="238"/>
      <c r="AK58" s="238"/>
      <c r="AL58" s="236"/>
      <c r="AM58" s="238"/>
      <c r="AN58" s="238"/>
      <c r="AO58" s="238"/>
      <c r="AP58" s="236"/>
      <c r="AQ58" s="238"/>
      <c r="AR58" s="238"/>
      <c r="AS58" s="238"/>
      <c r="AT58" s="236"/>
      <c r="AU58" s="238"/>
      <c r="AV58" s="238"/>
      <c r="AW58" s="238"/>
      <c r="AX58" s="236"/>
      <c r="AY58" s="238"/>
      <c r="AZ58" s="238"/>
      <c r="BA58" s="238"/>
      <c r="BB58" s="236"/>
      <c r="BC58" s="238"/>
      <c r="BD58" s="238"/>
      <c r="BE58" s="238"/>
      <c r="BF58" s="236"/>
      <c r="BG58" s="238"/>
      <c r="BH58" s="238"/>
      <c r="BI58" s="238"/>
      <c r="BJ58" s="149">
        <f t="shared" si="2"/>
        <v>0</v>
      </c>
      <c r="BK58" s="65" t="e">
        <f t="shared" si="9"/>
        <v>#DIV/0!</v>
      </c>
      <c r="BL58" s="139">
        <f t="shared" si="10"/>
        <v>0</v>
      </c>
      <c r="BM58" s="212"/>
      <c r="BN58" s="64"/>
      <c r="BO58" s="64"/>
      <c r="BP58" s="150"/>
      <c r="BQ58" s="142"/>
      <c r="BR58" s="64"/>
      <c r="BS58" s="150"/>
      <c r="BT58" s="22"/>
      <c r="BV58" s="22"/>
      <c r="BX58" s="24"/>
      <c r="BY58" s="22"/>
    </row>
    <row r="59" spans="1:77" s="23" customFormat="1">
      <c r="A59" s="184">
        <v>9</v>
      </c>
      <c r="B59" s="185" t="s">
        <v>175</v>
      </c>
      <c r="C59" s="62">
        <f>SUMIFS(C$10:C$70,$A$10:$A$70,"&lt;"&amp;$A$65,$A$10:$A$70,"&gt;"&amp;$A$59)</f>
        <v>0</v>
      </c>
      <c r="D59" s="189">
        <v>1</v>
      </c>
      <c r="E59" s="148">
        <f>ROUND(C59/$C$9*D59,2)</f>
        <v>0</v>
      </c>
      <c r="F59" s="234">
        <f>SUMIFS(F$10:F$70,$A$10:$A$70,"&lt;"&amp;$A$65,$A$10:$A$70,"&gt;"&amp;$A$59)</f>
        <v>0</v>
      </c>
      <c r="G59" s="235">
        <f>ROUND(F59/$F$9,2)</f>
        <v>0</v>
      </c>
      <c r="H59" s="235">
        <f>G59-I59</f>
        <v>0</v>
      </c>
      <c r="I59" s="235">
        <f>ROUND(F59/F$9*$D59,2)</f>
        <v>0</v>
      </c>
      <c r="J59" s="234">
        <f>SUMIFS(J$10:J$70,$A$10:$A$70,"&lt;"&amp;$A$65,$A$10:$A$70,"&gt;"&amp;$A$59)</f>
        <v>0</v>
      </c>
      <c r="K59" s="235">
        <f>ROUND(J59/J$9,2)</f>
        <v>0</v>
      </c>
      <c r="L59" s="235">
        <f>K59-M59</f>
        <v>0</v>
      </c>
      <c r="M59" s="235">
        <f>ROUND(J59/J$9*$D59,2)</f>
        <v>0</v>
      </c>
      <c r="N59" s="234">
        <f>SUMIFS(N$10:N$70,$A$10:$A$70,"&lt;"&amp;$A$65,$A$10:$A$70,"&gt;"&amp;$A$59)</f>
        <v>0</v>
      </c>
      <c r="O59" s="235">
        <f>ROUND(N59/N$9,2)</f>
        <v>0</v>
      </c>
      <c r="P59" s="235">
        <f>O59-Q59</f>
        <v>0</v>
      </c>
      <c r="Q59" s="235">
        <f>ROUND(N59/N$9*$D59,2)</f>
        <v>0</v>
      </c>
      <c r="R59" s="234">
        <f>SUMIFS(R$10:R$70,$A$10:$A$70,"&lt;"&amp;$A$65,$A$10:$A$70,"&gt;"&amp;$A$59)</f>
        <v>0</v>
      </c>
      <c r="S59" s="235">
        <f>ROUND(R59/R$9,2)</f>
        <v>0</v>
      </c>
      <c r="T59" s="235">
        <f>S59-U59</f>
        <v>0</v>
      </c>
      <c r="U59" s="235">
        <f>ROUND(R59/R$9*$D59,2)</f>
        <v>0</v>
      </c>
      <c r="V59" s="234">
        <f>SUMIFS(V$10:V$70,$A$10:$A$70,"&lt;"&amp;$A$65,$A$10:$A$70,"&gt;"&amp;$A$59)</f>
        <v>0</v>
      </c>
      <c r="W59" s="235">
        <f>ROUND(V59/V$9,2)</f>
        <v>0</v>
      </c>
      <c r="X59" s="235">
        <f>W59-Y59</f>
        <v>0</v>
      </c>
      <c r="Y59" s="235">
        <f>ROUND(V59/V$9*$D59,2)</f>
        <v>0</v>
      </c>
      <c r="Z59" s="234">
        <f>SUMIFS(Z$10:Z$70,$A$10:$A$70,"&lt;"&amp;$A$65,$A$10:$A$70,"&gt;"&amp;$A$59)</f>
        <v>0</v>
      </c>
      <c r="AA59" s="235">
        <f>ROUND(Z59/Z$9,2)</f>
        <v>0</v>
      </c>
      <c r="AB59" s="235">
        <f>AA59-AC59</f>
        <v>0</v>
      </c>
      <c r="AC59" s="235">
        <f>ROUND(Z59/Z$9*$D59,2)</f>
        <v>0</v>
      </c>
      <c r="AD59" s="234">
        <f>SUMIFS(AD$10:AD$70,$A$10:$A$70,"&lt;"&amp;$A$65,$A$10:$A$70,"&gt;"&amp;$A$59)</f>
        <v>0</v>
      </c>
      <c r="AE59" s="235">
        <f>ROUND(AD59/AD$9,2)</f>
        <v>0</v>
      </c>
      <c r="AF59" s="235">
        <f>AE59-AG59</f>
        <v>0</v>
      </c>
      <c r="AG59" s="235">
        <f>ROUND(AD59/AD$9*$D59,2)</f>
        <v>0</v>
      </c>
      <c r="AH59" s="234">
        <f>SUMIFS(AH$10:AH$70,$A$10:$A$70,"&lt;"&amp;$A$65,$A$10:$A$70,"&gt;"&amp;$A$59)</f>
        <v>0</v>
      </c>
      <c r="AI59" s="235">
        <f>ROUND(AH59/AH$9,2)</f>
        <v>0</v>
      </c>
      <c r="AJ59" s="235">
        <f>AI59-AK59</f>
        <v>0</v>
      </c>
      <c r="AK59" s="235">
        <f>ROUND(AH59/AH$9*$D59,2)</f>
        <v>0</v>
      </c>
      <c r="AL59" s="234">
        <f>SUMIFS(AL$10:AL$70,$A$10:$A$70,"&lt;"&amp;$A$65,$A$10:$A$70,"&gt;"&amp;$A$59)</f>
        <v>0</v>
      </c>
      <c r="AM59" s="235">
        <f>ROUND(AL59/AL$9,2)</f>
        <v>0</v>
      </c>
      <c r="AN59" s="235">
        <f>AM59-AO59</f>
        <v>0</v>
      </c>
      <c r="AO59" s="235">
        <f>ROUND(AL59/AL$9*$D59,2)</f>
        <v>0</v>
      </c>
      <c r="AP59" s="234">
        <f>SUMIFS(AP$10:AP$70,$A$10:$A$70,"&lt;"&amp;$A$65,$A$10:$A$70,"&gt;"&amp;$A$59)</f>
        <v>0</v>
      </c>
      <c r="AQ59" s="235">
        <f>ROUND(AP59/AP$9,2)</f>
        <v>0</v>
      </c>
      <c r="AR59" s="235">
        <f>AQ59-AS59</f>
        <v>0</v>
      </c>
      <c r="AS59" s="235">
        <f>ROUND(AP59/AP$9*$D59,2)</f>
        <v>0</v>
      </c>
      <c r="AT59" s="234">
        <f>SUMIFS(AT$10:AT$70,$A$10:$A$70,"&lt;"&amp;$A$65,$A$10:$A$70,"&gt;"&amp;$A$59)</f>
        <v>0</v>
      </c>
      <c r="AU59" s="235">
        <f>ROUND(AT59/AT$9,2)</f>
        <v>0</v>
      </c>
      <c r="AV59" s="235">
        <f>AU59-AW59</f>
        <v>0</v>
      </c>
      <c r="AW59" s="235">
        <f>ROUND(AT59/AT$9*$D59,2)</f>
        <v>0</v>
      </c>
      <c r="AX59" s="234">
        <f>SUMIFS(AX$10:AX$70,$A$10:$A$70,"&lt;"&amp;$A$65,$A$10:$A$70,"&gt;"&amp;$A$59)</f>
        <v>0</v>
      </c>
      <c r="AY59" s="235">
        <f>ROUND(AX59/AX$9,2)</f>
        <v>0</v>
      </c>
      <c r="AZ59" s="235">
        <f>AY59-BA59</f>
        <v>0</v>
      </c>
      <c r="BA59" s="235">
        <f>ROUND(AX59/AX$9*$D59,2)</f>
        <v>0</v>
      </c>
      <c r="BB59" s="234">
        <f>SUMIFS(BB$10:BB$70,$A$10:$A$70,"&lt;"&amp;$A$65,$A$10:$A$70,"&gt;"&amp;$A$59)</f>
        <v>0</v>
      </c>
      <c r="BC59" s="235">
        <f>ROUND(BB59/BB$9,2)</f>
        <v>0</v>
      </c>
      <c r="BD59" s="235">
        <f>BC59-BE59</f>
        <v>0</v>
      </c>
      <c r="BE59" s="235">
        <f>ROUND(BB59/BB$9*$D59,2)</f>
        <v>0</v>
      </c>
      <c r="BF59" s="234">
        <f>SUMIFS(BF$10:BF$70,$A$10:$A$70,"&lt;"&amp;$A$65,$A$10:$A$70,"&gt;"&amp;$A$59)</f>
        <v>0</v>
      </c>
      <c r="BG59" s="235">
        <f>ROUND(BF59/BF$9,2)</f>
        <v>0</v>
      </c>
      <c r="BH59" s="235">
        <f>BG59-BI59</f>
        <v>0</v>
      </c>
      <c r="BI59" s="235">
        <f>ROUND(BF59/BF$9*$D59,2)</f>
        <v>0</v>
      </c>
      <c r="BJ59" s="147">
        <f>SUM(BJ60:BJ64)</f>
        <v>0</v>
      </c>
      <c r="BK59" s="63" t="e">
        <f t="shared" si="9"/>
        <v>#DIV/0!</v>
      </c>
      <c r="BL59" s="138">
        <f t="shared" si="10"/>
        <v>0</v>
      </c>
      <c r="BM59" s="211">
        <f>G59+K59+O59+S59+W59+AA59+AE59+AI59+AM59+AQ59+AU59+AY59+BC59+BG59</f>
        <v>0</v>
      </c>
      <c r="BN59" s="62">
        <f>I59+M59+Q59+U59+Y59+AC59+AG59+AK59+AO59+AS59+AW59+BA59+BE59+BI59</f>
        <v>0</v>
      </c>
      <c r="BO59" s="63" t="e">
        <f>BN59/E59</f>
        <v>#DIV/0!</v>
      </c>
      <c r="BP59" s="148">
        <f>E59-BN59</f>
        <v>0</v>
      </c>
      <c r="BQ59" s="193">
        <v>0</v>
      </c>
      <c r="BR59" s="194">
        <v>0</v>
      </c>
      <c r="BS59" s="195">
        <v>0</v>
      </c>
      <c r="BT59" s="22"/>
      <c r="BV59" s="22"/>
      <c r="BX59" s="24"/>
      <c r="BY59" s="22"/>
    </row>
    <row r="60" spans="1:77" s="23" customFormat="1">
      <c r="A60" s="186">
        <v>9.1</v>
      </c>
      <c r="B60" s="187"/>
      <c r="C60" s="188"/>
      <c r="D60" s="165"/>
      <c r="E60" s="150"/>
      <c r="F60" s="236"/>
      <c r="G60" s="237"/>
      <c r="H60" s="237"/>
      <c r="I60" s="237"/>
      <c r="J60" s="236"/>
      <c r="K60" s="238"/>
      <c r="L60" s="238"/>
      <c r="M60" s="238"/>
      <c r="N60" s="236"/>
      <c r="O60" s="238"/>
      <c r="P60" s="238"/>
      <c r="Q60" s="238"/>
      <c r="R60" s="236"/>
      <c r="S60" s="238"/>
      <c r="T60" s="238"/>
      <c r="U60" s="238"/>
      <c r="V60" s="236"/>
      <c r="W60" s="238"/>
      <c r="X60" s="238"/>
      <c r="Y60" s="238"/>
      <c r="Z60" s="236"/>
      <c r="AA60" s="238"/>
      <c r="AB60" s="238"/>
      <c r="AC60" s="238"/>
      <c r="AD60" s="236"/>
      <c r="AE60" s="238"/>
      <c r="AF60" s="238"/>
      <c r="AG60" s="238"/>
      <c r="AH60" s="236"/>
      <c r="AI60" s="238"/>
      <c r="AJ60" s="238"/>
      <c r="AK60" s="238"/>
      <c r="AL60" s="236"/>
      <c r="AM60" s="238"/>
      <c r="AN60" s="238"/>
      <c r="AO60" s="238"/>
      <c r="AP60" s="236"/>
      <c r="AQ60" s="238"/>
      <c r="AR60" s="238"/>
      <c r="AS60" s="238"/>
      <c r="AT60" s="236"/>
      <c r="AU60" s="238"/>
      <c r="AV60" s="238"/>
      <c r="AW60" s="238"/>
      <c r="AX60" s="236"/>
      <c r="AY60" s="238"/>
      <c r="AZ60" s="238"/>
      <c r="BA60" s="238"/>
      <c r="BB60" s="236"/>
      <c r="BC60" s="238"/>
      <c r="BD60" s="238"/>
      <c r="BE60" s="238"/>
      <c r="BF60" s="236"/>
      <c r="BG60" s="238"/>
      <c r="BH60" s="238"/>
      <c r="BI60" s="238"/>
      <c r="BJ60" s="149">
        <f t="shared" si="2"/>
        <v>0</v>
      </c>
      <c r="BK60" s="65" t="e">
        <f t="shared" si="9"/>
        <v>#DIV/0!</v>
      </c>
      <c r="BL60" s="139">
        <f t="shared" si="10"/>
        <v>0</v>
      </c>
      <c r="BM60" s="212"/>
      <c r="BN60" s="64"/>
      <c r="BO60" s="64"/>
      <c r="BP60" s="150"/>
      <c r="BQ60" s="142"/>
      <c r="BR60" s="64"/>
      <c r="BS60" s="150"/>
      <c r="BT60" s="22"/>
      <c r="BV60" s="22"/>
      <c r="BX60" s="24"/>
      <c r="BY60" s="22"/>
    </row>
    <row r="61" spans="1:77" s="23" customFormat="1">
      <c r="A61" s="186">
        <v>9.1999999999999993</v>
      </c>
      <c r="B61" s="187"/>
      <c r="C61" s="188"/>
      <c r="D61" s="165"/>
      <c r="E61" s="150"/>
      <c r="F61" s="236"/>
      <c r="G61" s="237"/>
      <c r="H61" s="237"/>
      <c r="I61" s="237"/>
      <c r="J61" s="236"/>
      <c r="K61" s="238"/>
      <c r="L61" s="238"/>
      <c r="M61" s="238"/>
      <c r="N61" s="236"/>
      <c r="O61" s="238"/>
      <c r="P61" s="238"/>
      <c r="Q61" s="238"/>
      <c r="R61" s="236"/>
      <c r="S61" s="238"/>
      <c r="T61" s="238"/>
      <c r="U61" s="238"/>
      <c r="V61" s="236"/>
      <c r="W61" s="238"/>
      <c r="X61" s="238"/>
      <c r="Y61" s="238"/>
      <c r="Z61" s="236"/>
      <c r="AA61" s="238"/>
      <c r="AB61" s="238"/>
      <c r="AC61" s="238"/>
      <c r="AD61" s="236"/>
      <c r="AE61" s="238"/>
      <c r="AF61" s="238"/>
      <c r="AG61" s="238"/>
      <c r="AH61" s="236"/>
      <c r="AI61" s="238"/>
      <c r="AJ61" s="238"/>
      <c r="AK61" s="238"/>
      <c r="AL61" s="236"/>
      <c r="AM61" s="238"/>
      <c r="AN61" s="238"/>
      <c r="AO61" s="238"/>
      <c r="AP61" s="236"/>
      <c r="AQ61" s="238"/>
      <c r="AR61" s="238"/>
      <c r="AS61" s="238"/>
      <c r="AT61" s="236"/>
      <c r="AU61" s="238"/>
      <c r="AV61" s="238"/>
      <c r="AW61" s="238"/>
      <c r="AX61" s="236"/>
      <c r="AY61" s="238"/>
      <c r="AZ61" s="238"/>
      <c r="BA61" s="238"/>
      <c r="BB61" s="236"/>
      <c r="BC61" s="238"/>
      <c r="BD61" s="238"/>
      <c r="BE61" s="238"/>
      <c r="BF61" s="236"/>
      <c r="BG61" s="238"/>
      <c r="BH61" s="238"/>
      <c r="BI61" s="238"/>
      <c r="BJ61" s="149">
        <f t="shared" ref="BJ61" si="15">SUM(F61:BI61)</f>
        <v>0</v>
      </c>
      <c r="BK61" s="65" t="e">
        <f t="shared" si="9"/>
        <v>#DIV/0!</v>
      </c>
      <c r="BL61" s="139">
        <f t="shared" si="10"/>
        <v>0</v>
      </c>
      <c r="BM61" s="212"/>
      <c r="BN61" s="64"/>
      <c r="BO61" s="64"/>
      <c r="BP61" s="150"/>
      <c r="BQ61" s="142"/>
      <c r="BR61" s="64"/>
      <c r="BS61" s="150"/>
      <c r="BT61" s="22"/>
      <c r="BV61" s="22"/>
      <c r="BX61" s="24"/>
      <c r="BY61" s="22"/>
    </row>
    <row r="62" spans="1:77" s="23" customFormat="1">
      <c r="A62" s="186">
        <v>9.3000000000000007</v>
      </c>
      <c r="B62" s="187"/>
      <c r="C62" s="188"/>
      <c r="D62" s="165"/>
      <c r="E62" s="150"/>
      <c r="F62" s="236"/>
      <c r="G62" s="237"/>
      <c r="H62" s="237"/>
      <c r="I62" s="237"/>
      <c r="J62" s="236"/>
      <c r="K62" s="238"/>
      <c r="L62" s="238"/>
      <c r="M62" s="238"/>
      <c r="N62" s="236"/>
      <c r="O62" s="238"/>
      <c r="P62" s="238"/>
      <c r="Q62" s="238"/>
      <c r="R62" s="236"/>
      <c r="S62" s="238"/>
      <c r="T62" s="238"/>
      <c r="U62" s="238"/>
      <c r="V62" s="236"/>
      <c r="W62" s="238"/>
      <c r="X62" s="238"/>
      <c r="Y62" s="238"/>
      <c r="Z62" s="236"/>
      <c r="AA62" s="238"/>
      <c r="AB62" s="238"/>
      <c r="AC62" s="238"/>
      <c r="AD62" s="236"/>
      <c r="AE62" s="238"/>
      <c r="AF62" s="238"/>
      <c r="AG62" s="238"/>
      <c r="AH62" s="236"/>
      <c r="AI62" s="238"/>
      <c r="AJ62" s="238"/>
      <c r="AK62" s="238"/>
      <c r="AL62" s="236"/>
      <c r="AM62" s="238"/>
      <c r="AN62" s="238"/>
      <c r="AO62" s="238"/>
      <c r="AP62" s="236"/>
      <c r="AQ62" s="238"/>
      <c r="AR62" s="238"/>
      <c r="AS62" s="238"/>
      <c r="AT62" s="236"/>
      <c r="AU62" s="238"/>
      <c r="AV62" s="238"/>
      <c r="AW62" s="238"/>
      <c r="AX62" s="236"/>
      <c r="AY62" s="238"/>
      <c r="AZ62" s="238"/>
      <c r="BA62" s="238"/>
      <c r="BB62" s="236"/>
      <c r="BC62" s="238"/>
      <c r="BD62" s="238"/>
      <c r="BE62" s="238"/>
      <c r="BF62" s="236"/>
      <c r="BG62" s="238"/>
      <c r="BH62" s="238"/>
      <c r="BI62" s="238"/>
      <c r="BJ62" s="149">
        <f t="shared" si="2"/>
        <v>0</v>
      </c>
      <c r="BK62" s="65" t="e">
        <f t="shared" si="9"/>
        <v>#DIV/0!</v>
      </c>
      <c r="BL62" s="139">
        <f t="shared" si="10"/>
        <v>0</v>
      </c>
      <c r="BM62" s="212"/>
      <c r="BN62" s="64"/>
      <c r="BO62" s="64"/>
      <c r="BP62" s="150"/>
      <c r="BQ62" s="142"/>
      <c r="BR62" s="64"/>
      <c r="BS62" s="150"/>
      <c r="BT62" s="22"/>
      <c r="BV62" s="22"/>
      <c r="BX62" s="24"/>
      <c r="BY62" s="22"/>
    </row>
    <row r="63" spans="1:77" s="23" customFormat="1">
      <c r="A63" s="186">
        <v>9.4</v>
      </c>
      <c r="B63" s="187"/>
      <c r="C63" s="188"/>
      <c r="D63" s="165"/>
      <c r="E63" s="150"/>
      <c r="F63" s="236"/>
      <c r="G63" s="237"/>
      <c r="H63" s="237"/>
      <c r="I63" s="237"/>
      <c r="J63" s="236"/>
      <c r="K63" s="238"/>
      <c r="L63" s="238"/>
      <c r="M63" s="238"/>
      <c r="N63" s="236"/>
      <c r="O63" s="238"/>
      <c r="P63" s="238"/>
      <c r="Q63" s="238"/>
      <c r="R63" s="236"/>
      <c r="S63" s="238"/>
      <c r="T63" s="238"/>
      <c r="U63" s="238"/>
      <c r="V63" s="236"/>
      <c r="W63" s="238"/>
      <c r="X63" s="238"/>
      <c r="Y63" s="238"/>
      <c r="Z63" s="236"/>
      <c r="AA63" s="238"/>
      <c r="AB63" s="238"/>
      <c r="AC63" s="238"/>
      <c r="AD63" s="236"/>
      <c r="AE63" s="238"/>
      <c r="AF63" s="238"/>
      <c r="AG63" s="238"/>
      <c r="AH63" s="236"/>
      <c r="AI63" s="238"/>
      <c r="AJ63" s="238"/>
      <c r="AK63" s="238"/>
      <c r="AL63" s="236"/>
      <c r="AM63" s="238"/>
      <c r="AN63" s="238"/>
      <c r="AO63" s="238"/>
      <c r="AP63" s="236"/>
      <c r="AQ63" s="238"/>
      <c r="AR63" s="238"/>
      <c r="AS63" s="238"/>
      <c r="AT63" s="236"/>
      <c r="AU63" s="238"/>
      <c r="AV63" s="238"/>
      <c r="AW63" s="238"/>
      <c r="AX63" s="236"/>
      <c r="AY63" s="238"/>
      <c r="AZ63" s="238"/>
      <c r="BA63" s="238"/>
      <c r="BB63" s="236"/>
      <c r="BC63" s="238"/>
      <c r="BD63" s="238"/>
      <c r="BE63" s="238"/>
      <c r="BF63" s="236"/>
      <c r="BG63" s="238"/>
      <c r="BH63" s="238"/>
      <c r="BI63" s="238"/>
      <c r="BJ63" s="149">
        <f t="shared" si="2"/>
        <v>0</v>
      </c>
      <c r="BK63" s="65" t="e">
        <f t="shared" si="9"/>
        <v>#DIV/0!</v>
      </c>
      <c r="BL63" s="139">
        <f t="shared" si="10"/>
        <v>0</v>
      </c>
      <c r="BM63" s="212"/>
      <c r="BN63" s="64"/>
      <c r="BO63" s="64"/>
      <c r="BP63" s="150"/>
      <c r="BQ63" s="142"/>
      <c r="BR63" s="64"/>
      <c r="BS63" s="150"/>
      <c r="BT63" s="22"/>
      <c r="BV63" s="22"/>
      <c r="BX63" s="24"/>
      <c r="BY63" s="22"/>
    </row>
    <row r="64" spans="1:77" s="23" customFormat="1">
      <c r="A64" s="186">
        <v>9.5</v>
      </c>
      <c r="B64" s="187"/>
      <c r="C64" s="188"/>
      <c r="D64" s="165"/>
      <c r="E64" s="150"/>
      <c r="F64" s="236"/>
      <c r="G64" s="237"/>
      <c r="H64" s="237"/>
      <c r="I64" s="237"/>
      <c r="J64" s="236"/>
      <c r="K64" s="238"/>
      <c r="L64" s="238"/>
      <c r="M64" s="238"/>
      <c r="N64" s="236"/>
      <c r="O64" s="238"/>
      <c r="P64" s="238"/>
      <c r="Q64" s="238"/>
      <c r="R64" s="236"/>
      <c r="S64" s="238"/>
      <c r="T64" s="238"/>
      <c r="U64" s="238"/>
      <c r="V64" s="236"/>
      <c r="W64" s="238"/>
      <c r="X64" s="238"/>
      <c r="Y64" s="238"/>
      <c r="Z64" s="236"/>
      <c r="AA64" s="238"/>
      <c r="AB64" s="238"/>
      <c r="AC64" s="238"/>
      <c r="AD64" s="236"/>
      <c r="AE64" s="238"/>
      <c r="AF64" s="238"/>
      <c r="AG64" s="238"/>
      <c r="AH64" s="236"/>
      <c r="AI64" s="238"/>
      <c r="AJ64" s="238"/>
      <c r="AK64" s="238"/>
      <c r="AL64" s="236"/>
      <c r="AM64" s="238"/>
      <c r="AN64" s="238"/>
      <c r="AO64" s="238"/>
      <c r="AP64" s="236"/>
      <c r="AQ64" s="238"/>
      <c r="AR64" s="238"/>
      <c r="AS64" s="238"/>
      <c r="AT64" s="236"/>
      <c r="AU64" s="238"/>
      <c r="AV64" s="238"/>
      <c r="AW64" s="238"/>
      <c r="AX64" s="236"/>
      <c r="AY64" s="238"/>
      <c r="AZ64" s="238"/>
      <c r="BA64" s="238"/>
      <c r="BB64" s="236"/>
      <c r="BC64" s="238"/>
      <c r="BD64" s="238"/>
      <c r="BE64" s="238"/>
      <c r="BF64" s="236"/>
      <c r="BG64" s="238"/>
      <c r="BH64" s="238"/>
      <c r="BI64" s="238"/>
      <c r="BJ64" s="149">
        <f t="shared" si="2"/>
        <v>0</v>
      </c>
      <c r="BK64" s="65" t="e">
        <f t="shared" si="9"/>
        <v>#DIV/0!</v>
      </c>
      <c r="BL64" s="139">
        <f t="shared" si="10"/>
        <v>0</v>
      </c>
      <c r="BM64" s="212"/>
      <c r="BN64" s="64"/>
      <c r="BO64" s="64"/>
      <c r="BP64" s="150"/>
      <c r="BQ64" s="142"/>
      <c r="BR64" s="64"/>
      <c r="BS64" s="150"/>
      <c r="BT64" s="22"/>
      <c r="BV64" s="22"/>
      <c r="BX64" s="24"/>
      <c r="BY64" s="22"/>
    </row>
    <row r="65" spans="1:77" s="23" customFormat="1">
      <c r="A65" s="184">
        <v>10</v>
      </c>
      <c r="B65" s="185" t="s">
        <v>176</v>
      </c>
      <c r="C65" s="62">
        <f>SUMIFS(C$10:C$70,$A$10:$A$70,"&lt;"&amp;11,$A$10:$A$70,"&gt;"&amp;$A$65)</f>
        <v>0</v>
      </c>
      <c r="D65" s="189">
        <v>1</v>
      </c>
      <c r="E65" s="148">
        <f>ROUND(C65/$C$9*D65,2)</f>
        <v>0</v>
      </c>
      <c r="F65" s="234">
        <f>SUMIFS(F$10:F$70,$A$10:$A$70,"&lt;"&amp;11,$A$10:$A$70,"&gt;"&amp;$A$65)</f>
        <v>0</v>
      </c>
      <c r="G65" s="235">
        <f>ROUND(F65/$F$9,2)</f>
        <v>0</v>
      </c>
      <c r="H65" s="235">
        <f>G65-I65</f>
        <v>0</v>
      </c>
      <c r="I65" s="235">
        <f>ROUND(F65/F$9*$D65,2)</f>
        <v>0</v>
      </c>
      <c r="J65" s="234">
        <f>SUMIFS(J$10:J$70,$A$10:$A$70,"&lt;"&amp;11,$A$10:$A$70,"&gt;"&amp;$A$65)</f>
        <v>0</v>
      </c>
      <c r="K65" s="235">
        <f>ROUND(J65/J$9,2)</f>
        <v>0</v>
      </c>
      <c r="L65" s="235">
        <f>K65-M65</f>
        <v>0</v>
      </c>
      <c r="M65" s="235">
        <f>ROUND(J65/J$9*$D65,2)</f>
        <v>0</v>
      </c>
      <c r="N65" s="234">
        <f>SUMIFS(N$10:N$70,$A$10:$A$70,"&lt;"&amp;11,$A$10:$A$70,"&gt;"&amp;$A$65)</f>
        <v>0</v>
      </c>
      <c r="O65" s="235">
        <f>ROUND(N65/N$9,2)</f>
        <v>0</v>
      </c>
      <c r="P65" s="235">
        <f>O65-Q65</f>
        <v>0</v>
      </c>
      <c r="Q65" s="235">
        <f>ROUND(N65/N$9*$D65,2)</f>
        <v>0</v>
      </c>
      <c r="R65" s="234">
        <f>SUMIFS(R$10:R$70,$A$10:$A$70,"&lt;"&amp;11,$A$10:$A$70,"&gt;"&amp;$A$65)</f>
        <v>0</v>
      </c>
      <c r="S65" s="235">
        <f>ROUND(R65/R$9,2)</f>
        <v>0</v>
      </c>
      <c r="T65" s="235">
        <f>S65-U65</f>
        <v>0</v>
      </c>
      <c r="U65" s="235">
        <f>ROUND(R65/R$9*$D65,2)</f>
        <v>0</v>
      </c>
      <c r="V65" s="234">
        <f>SUMIFS(V$10:V$70,$A$10:$A$70,"&lt;"&amp;11,$A$10:$A$70,"&gt;"&amp;$A$65)</f>
        <v>0</v>
      </c>
      <c r="W65" s="235">
        <f>ROUND(V65/V$9,2)</f>
        <v>0</v>
      </c>
      <c r="X65" s="235">
        <f>W65-Y65</f>
        <v>0</v>
      </c>
      <c r="Y65" s="235">
        <f>ROUND(V65/V$9*$D65,2)</f>
        <v>0</v>
      </c>
      <c r="Z65" s="234">
        <f>SUMIFS(Z$10:Z$70,$A$10:$A$70,"&lt;"&amp;11,$A$10:$A$70,"&gt;"&amp;$A$65)</f>
        <v>0</v>
      </c>
      <c r="AA65" s="235">
        <f>ROUND(Z65/Z$9,2)</f>
        <v>0</v>
      </c>
      <c r="AB65" s="235">
        <f>AA65-AC65</f>
        <v>0</v>
      </c>
      <c r="AC65" s="235">
        <f>ROUND(Z65/Z$9*$D65,2)</f>
        <v>0</v>
      </c>
      <c r="AD65" s="234">
        <f>SUMIFS(AD$10:AD$70,$A$10:$A$70,"&lt;"&amp;11,$A$10:$A$70,"&gt;"&amp;$A$65)</f>
        <v>0</v>
      </c>
      <c r="AE65" s="235">
        <f>ROUND(AD65/AD$9,2)</f>
        <v>0</v>
      </c>
      <c r="AF65" s="235">
        <f>AE65-AG65</f>
        <v>0</v>
      </c>
      <c r="AG65" s="235">
        <f>ROUND(AD65/AD$9*$D65,2)</f>
        <v>0</v>
      </c>
      <c r="AH65" s="234">
        <f>SUMIFS(AH$10:AH$70,$A$10:$A$70,"&lt;"&amp;11,$A$10:$A$70,"&gt;"&amp;$A$65)</f>
        <v>0</v>
      </c>
      <c r="AI65" s="235">
        <f>ROUND(AH65/AH$9,2)</f>
        <v>0</v>
      </c>
      <c r="AJ65" s="235">
        <f>AI65-AK65</f>
        <v>0</v>
      </c>
      <c r="AK65" s="235">
        <f>ROUND(AH65/AH$9*$D65,2)</f>
        <v>0</v>
      </c>
      <c r="AL65" s="234">
        <f>SUMIFS(AL$10:AL$70,$A$10:$A$70,"&lt;"&amp;11,$A$10:$A$70,"&gt;"&amp;$A$65)</f>
        <v>0</v>
      </c>
      <c r="AM65" s="235">
        <f>ROUND(AL65/AL$9,2)</f>
        <v>0</v>
      </c>
      <c r="AN65" s="235">
        <f>AM65-AO65</f>
        <v>0</v>
      </c>
      <c r="AO65" s="235">
        <f>ROUND(AL65/AL$9*$D65,2)</f>
        <v>0</v>
      </c>
      <c r="AP65" s="234">
        <f>SUMIFS(AP$10:AP$70,$A$10:$A$70,"&lt;"&amp;11,$A$10:$A$70,"&gt;"&amp;$A$65)</f>
        <v>0</v>
      </c>
      <c r="AQ65" s="235">
        <f>ROUND(AP65/AP$9,2)</f>
        <v>0</v>
      </c>
      <c r="AR65" s="235">
        <f>AQ65-AS65</f>
        <v>0</v>
      </c>
      <c r="AS65" s="235">
        <f>ROUND(AP65/AP$9*$D65,2)</f>
        <v>0</v>
      </c>
      <c r="AT65" s="234">
        <f>SUMIFS(AT$10:AT$70,$A$10:$A$70,"&lt;"&amp;11,$A$10:$A$70,"&gt;"&amp;$A$65)</f>
        <v>0</v>
      </c>
      <c r="AU65" s="235">
        <f>ROUND(AT65/AT$9,2)</f>
        <v>0</v>
      </c>
      <c r="AV65" s="235">
        <f>AU65-AW65</f>
        <v>0</v>
      </c>
      <c r="AW65" s="235">
        <f>ROUND(AT65/AT$9*$D65,2)</f>
        <v>0</v>
      </c>
      <c r="AX65" s="234">
        <f>SUMIFS(AX$10:AX$70,$A$10:$A$70,"&lt;"&amp;11,$A$10:$A$70,"&gt;"&amp;$A$65)</f>
        <v>0</v>
      </c>
      <c r="AY65" s="235">
        <f>ROUND(AX65/AX$9,2)</f>
        <v>0</v>
      </c>
      <c r="AZ65" s="235">
        <f>AY65-BA65</f>
        <v>0</v>
      </c>
      <c r="BA65" s="235">
        <f>ROUND(AX65/AX$9*$D65,2)</f>
        <v>0</v>
      </c>
      <c r="BB65" s="234">
        <f>SUMIFS(BB$10:BB$70,$A$10:$A$70,"&lt;"&amp;11,$A$10:$A$70,"&gt;"&amp;$A$65)</f>
        <v>0</v>
      </c>
      <c r="BC65" s="235">
        <f>ROUND(BB65/BB$9,2)</f>
        <v>0</v>
      </c>
      <c r="BD65" s="235">
        <f>BC65-BE65</f>
        <v>0</v>
      </c>
      <c r="BE65" s="235">
        <f>ROUND(BB65/BB$9*$D65,2)</f>
        <v>0</v>
      </c>
      <c r="BF65" s="234">
        <f>SUMIFS(BF$10:BF$70,$A$10:$A$70,"&lt;"&amp;11,$A$10:$A$70,"&gt;"&amp;$A$65)</f>
        <v>0</v>
      </c>
      <c r="BG65" s="235">
        <f>ROUND(BF65/BF$9,2)</f>
        <v>0</v>
      </c>
      <c r="BH65" s="235">
        <f>BG65-BI65</f>
        <v>0</v>
      </c>
      <c r="BI65" s="235">
        <f>ROUND(BF65/BF$9*$D65,2)</f>
        <v>0</v>
      </c>
      <c r="BJ65" s="147">
        <f>SUM(BJ66:BJ70)</f>
        <v>0</v>
      </c>
      <c r="BK65" s="63" t="e">
        <f t="shared" si="9"/>
        <v>#DIV/0!</v>
      </c>
      <c r="BL65" s="138">
        <f t="shared" si="10"/>
        <v>0</v>
      </c>
      <c r="BM65" s="211">
        <f>G65+K65+O65+S65+W65+AA65+AE65+AI65+AM65+AQ65+AU65+AY65+BC65+BG65</f>
        <v>0</v>
      </c>
      <c r="BN65" s="62">
        <f>I65+M65+Q65+U65+Y65+AC65+AG65+AK65+AO65+AS65+AW65+BA65+BE65+BI65</f>
        <v>0</v>
      </c>
      <c r="BO65" s="63" t="e">
        <f>BN65/E65</f>
        <v>#DIV/0!</v>
      </c>
      <c r="BP65" s="148">
        <f>E65-BN65</f>
        <v>0</v>
      </c>
      <c r="BQ65" s="193">
        <v>0</v>
      </c>
      <c r="BR65" s="194">
        <v>0</v>
      </c>
      <c r="BS65" s="195">
        <v>0</v>
      </c>
      <c r="BT65" s="22"/>
      <c r="BV65" s="22"/>
      <c r="BX65" s="24"/>
      <c r="BY65" s="22"/>
    </row>
    <row r="66" spans="1:77" s="23" customFormat="1">
      <c r="A66" s="186">
        <v>10.1</v>
      </c>
      <c r="B66" s="187"/>
      <c r="C66" s="188"/>
      <c r="D66" s="165"/>
      <c r="E66" s="150"/>
      <c r="F66" s="236"/>
      <c r="G66" s="237"/>
      <c r="H66" s="237"/>
      <c r="I66" s="237"/>
      <c r="J66" s="236"/>
      <c r="K66" s="238"/>
      <c r="L66" s="238"/>
      <c r="M66" s="238"/>
      <c r="N66" s="236"/>
      <c r="O66" s="238"/>
      <c r="P66" s="238"/>
      <c r="Q66" s="238"/>
      <c r="R66" s="236"/>
      <c r="S66" s="238"/>
      <c r="T66" s="238"/>
      <c r="U66" s="238"/>
      <c r="V66" s="236"/>
      <c r="W66" s="238"/>
      <c r="X66" s="238"/>
      <c r="Y66" s="238"/>
      <c r="Z66" s="236"/>
      <c r="AA66" s="238"/>
      <c r="AB66" s="238"/>
      <c r="AC66" s="238"/>
      <c r="AD66" s="236"/>
      <c r="AE66" s="238"/>
      <c r="AF66" s="238"/>
      <c r="AG66" s="238"/>
      <c r="AH66" s="236"/>
      <c r="AI66" s="238"/>
      <c r="AJ66" s="238"/>
      <c r="AK66" s="238"/>
      <c r="AL66" s="236"/>
      <c r="AM66" s="238"/>
      <c r="AN66" s="238"/>
      <c r="AO66" s="238"/>
      <c r="AP66" s="236"/>
      <c r="AQ66" s="238"/>
      <c r="AR66" s="238"/>
      <c r="AS66" s="238"/>
      <c r="AT66" s="236"/>
      <c r="AU66" s="238"/>
      <c r="AV66" s="238"/>
      <c r="AW66" s="238"/>
      <c r="AX66" s="236"/>
      <c r="AY66" s="238"/>
      <c r="AZ66" s="238"/>
      <c r="BA66" s="238"/>
      <c r="BB66" s="236"/>
      <c r="BC66" s="238"/>
      <c r="BD66" s="238"/>
      <c r="BE66" s="238"/>
      <c r="BF66" s="236"/>
      <c r="BG66" s="238"/>
      <c r="BH66" s="238"/>
      <c r="BI66" s="238"/>
      <c r="BJ66" s="149">
        <f t="shared" si="2"/>
        <v>0</v>
      </c>
      <c r="BK66" s="65" t="e">
        <f t="shared" si="9"/>
        <v>#DIV/0!</v>
      </c>
      <c r="BL66" s="139">
        <f t="shared" si="10"/>
        <v>0</v>
      </c>
      <c r="BM66" s="212"/>
      <c r="BN66" s="64"/>
      <c r="BO66" s="64"/>
      <c r="BP66" s="150"/>
      <c r="BQ66" s="142"/>
      <c r="BR66" s="64"/>
      <c r="BS66" s="150"/>
      <c r="BT66" s="22"/>
      <c r="BV66" s="22"/>
      <c r="BX66" s="24"/>
      <c r="BY66" s="22"/>
    </row>
    <row r="67" spans="1:77" s="23" customFormat="1">
      <c r="A67" s="186">
        <v>10.199999999999999</v>
      </c>
      <c r="B67" s="187"/>
      <c r="C67" s="188"/>
      <c r="D67" s="165"/>
      <c r="E67" s="150"/>
      <c r="F67" s="236"/>
      <c r="G67" s="237"/>
      <c r="H67" s="237"/>
      <c r="I67" s="237"/>
      <c r="J67" s="236"/>
      <c r="K67" s="238"/>
      <c r="L67" s="238"/>
      <c r="M67" s="238"/>
      <c r="N67" s="236"/>
      <c r="O67" s="238"/>
      <c r="P67" s="238"/>
      <c r="Q67" s="238"/>
      <c r="R67" s="236"/>
      <c r="S67" s="238"/>
      <c r="T67" s="238"/>
      <c r="U67" s="238"/>
      <c r="V67" s="236"/>
      <c r="W67" s="238"/>
      <c r="X67" s="238"/>
      <c r="Y67" s="238"/>
      <c r="Z67" s="236"/>
      <c r="AA67" s="238"/>
      <c r="AB67" s="238"/>
      <c r="AC67" s="238"/>
      <c r="AD67" s="236"/>
      <c r="AE67" s="238"/>
      <c r="AF67" s="238"/>
      <c r="AG67" s="238"/>
      <c r="AH67" s="236"/>
      <c r="AI67" s="238"/>
      <c r="AJ67" s="238"/>
      <c r="AK67" s="238"/>
      <c r="AL67" s="236"/>
      <c r="AM67" s="238"/>
      <c r="AN67" s="238"/>
      <c r="AO67" s="238"/>
      <c r="AP67" s="236"/>
      <c r="AQ67" s="238"/>
      <c r="AR67" s="238"/>
      <c r="AS67" s="238"/>
      <c r="AT67" s="236"/>
      <c r="AU67" s="238"/>
      <c r="AV67" s="238"/>
      <c r="AW67" s="238"/>
      <c r="AX67" s="236"/>
      <c r="AY67" s="238"/>
      <c r="AZ67" s="238"/>
      <c r="BA67" s="238"/>
      <c r="BB67" s="236"/>
      <c r="BC67" s="238"/>
      <c r="BD67" s="238"/>
      <c r="BE67" s="238"/>
      <c r="BF67" s="236"/>
      <c r="BG67" s="238"/>
      <c r="BH67" s="238"/>
      <c r="BI67" s="238"/>
      <c r="BJ67" s="149">
        <f t="shared" si="2"/>
        <v>0</v>
      </c>
      <c r="BK67" s="65" t="e">
        <f t="shared" ref="BK67" si="16">BJ67/C67</f>
        <v>#DIV/0!</v>
      </c>
      <c r="BL67" s="139">
        <f t="shared" ref="BL67" si="17">C67-BJ67</f>
        <v>0</v>
      </c>
      <c r="BM67" s="212"/>
      <c r="BN67" s="64"/>
      <c r="BO67" s="64"/>
      <c r="BP67" s="150"/>
      <c r="BQ67" s="142"/>
      <c r="BR67" s="64"/>
      <c r="BS67" s="150"/>
      <c r="BT67" s="22"/>
      <c r="BV67" s="22"/>
      <c r="BX67" s="24"/>
      <c r="BY67" s="22"/>
    </row>
    <row r="68" spans="1:77" s="23" customFormat="1">
      <c r="A68" s="186">
        <v>10.3</v>
      </c>
      <c r="B68" s="187"/>
      <c r="C68" s="188"/>
      <c r="D68" s="165"/>
      <c r="E68" s="150"/>
      <c r="F68" s="236"/>
      <c r="G68" s="237"/>
      <c r="H68" s="237"/>
      <c r="I68" s="237"/>
      <c r="J68" s="236"/>
      <c r="K68" s="238"/>
      <c r="L68" s="238"/>
      <c r="M68" s="238"/>
      <c r="N68" s="236"/>
      <c r="O68" s="238"/>
      <c r="P68" s="238"/>
      <c r="Q68" s="238"/>
      <c r="R68" s="236"/>
      <c r="S68" s="238"/>
      <c r="T68" s="238"/>
      <c r="U68" s="238"/>
      <c r="V68" s="236"/>
      <c r="W68" s="238"/>
      <c r="X68" s="238"/>
      <c r="Y68" s="238"/>
      <c r="Z68" s="236"/>
      <c r="AA68" s="238"/>
      <c r="AB68" s="238"/>
      <c r="AC68" s="238"/>
      <c r="AD68" s="236"/>
      <c r="AE68" s="238"/>
      <c r="AF68" s="238"/>
      <c r="AG68" s="238"/>
      <c r="AH68" s="236"/>
      <c r="AI68" s="238"/>
      <c r="AJ68" s="238"/>
      <c r="AK68" s="238"/>
      <c r="AL68" s="236"/>
      <c r="AM68" s="238"/>
      <c r="AN68" s="238"/>
      <c r="AO68" s="238"/>
      <c r="AP68" s="236"/>
      <c r="AQ68" s="238"/>
      <c r="AR68" s="238"/>
      <c r="AS68" s="238"/>
      <c r="AT68" s="236"/>
      <c r="AU68" s="238"/>
      <c r="AV68" s="238"/>
      <c r="AW68" s="238"/>
      <c r="AX68" s="236"/>
      <c r="AY68" s="238"/>
      <c r="AZ68" s="238"/>
      <c r="BA68" s="238"/>
      <c r="BB68" s="236"/>
      <c r="BC68" s="238"/>
      <c r="BD68" s="238"/>
      <c r="BE68" s="238"/>
      <c r="BF68" s="236"/>
      <c r="BG68" s="238"/>
      <c r="BH68" s="238"/>
      <c r="BI68" s="238"/>
      <c r="BJ68" s="149">
        <f t="shared" si="2"/>
        <v>0</v>
      </c>
      <c r="BK68" s="65" t="e">
        <f t="shared" si="9"/>
        <v>#DIV/0!</v>
      </c>
      <c r="BL68" s="139">
        <f t="shared" si="10"/>
        <v>0</v>
      </c>
      <c r="BM68" s="212"/>
      <c r="BN68" s="64"/>
      <c r="BO68" s="64"/>
      <c r="BP68" s="150"/>
      <c r="BQ68" s="142"/>
      <c r="BR68" s="64"/>
      <c r="BS68" s="150"/>
      <c r="BT68" s="22"/>
      <c r="BV68" s="22"/>
      <c r="BX68" s="24"/>
      <c r="BY68" s="22"/>
    </row>
    <row r="69" spans="1:77" s="23" customFormat="1">
      <c r="A69" s="186">
        <v>10.4</v>
      </c>
      <c r="B69" s="187"/>
      <c r="C69" s="188"/>
      <c r="D69" s="165"/>
      <c r="E69" s="150"/>
      <c r="F69" s="236"/>
      <c r="G69" s="237"/>
      <c r="H69" s="237"/>
      <c r="I69" s="237"/>
      <c r="J69" s="236"/>
      <c r="K69" s="238"/>
      <c r="L69" s="238"/>
      <c r="M69" s="238"/>
      <c r="N69" s="236"/>
      <c r="O69" s="238"/>
      <c r="P69" s="238"/>
      <c r="Q69" s="238"/>
      <c r="R69" s="236"/>
      <c r="S69" s="238"/>
      <c r="T69" s="238"/>
      <c r="U69" s="238"/>
      <c r="V69" s="236"/>
      <c r="W69" s="238"/>
      <c r="X69" s="238"/>
      <c r="Y69" s="238"/>
      <c r="Z69" s="236"/>
      <c r="AA69" s="238"/>
      <c r="AB69" s="238"/>
      <c r="AC69" s="238"/>
      <c r="AD69" s="236"/>
      <c r="AE69" s="238"/>
      <c r="AF69" s="238"/>
      <c r="AG69" s="238"/>
      <c r="AH69" s="236"/>
      <c r="AI69" s="238"/>
      <c r="AJ69" s="238"/>
      <c r="AK69" s="238"/>
      <c r="AL69" s="236"/>
      <c r="AM69" s="238"/>
      <c r="AN69" s="238"/>
      <c r="AO69" s="238"/>
      <c r="AP69" s="236"/>
      <c r="AQ69" s="238"/>
      <c r="AR69" s="238"/>
      <c r="AS69" s="238"/>
      <c r="AT69" s="236"/>
      <c r="AU69" s="238"/>
      <c r="AV69" s="238"/>
      <c r="AW69" s="238"/>
      <c r="AX69" s="236"/>
      <c r="AY69" s="238"/>
      <c r="AZ69" s="238"/>
      <c r="BA69" s="238"/>
      <c r="BB69" s="236"/>
      <c r="BC69" s="238"/>
      <c r="BD69" s="238"/>
      <c r="BE69" s="238"/>
      <c r="BF69" s="236"/>
      <c r="BG69" s="238"/>
      <c r="BH69" s="238"/>
      <c r="BI69" s="238"/>
      <c r="BJ69" s="149">
        <f t="shared" si="2"/>
        <v>0</v>
      </c>
      <c r="BK69" s="65" t="e">
        <f t="shared" si="9"/>
        <v>#DIV/0!</v>
      </c>
      <c r="BL69" s="139">
        <f t="shared" si="10"/>
        <v>0</v>
      </c>
      <c r="BM69" s="212"/>
      <c r="BN69" s="64"/>
      <c r="BO69" s="64"/>
      <c r="BP69" s="150"/>
      <c r="BQ69" s="142"/>
      <c r="BR69" s="64"/>
      <c r="BS69" s="150"/>
      <c r="BT69" s="22"/>
      <c r="BV69" s="22"/>
      <c r="BX69" s="24"/>
      <c r="BY69" s="22"/>
    </row>
    <row r="70" spans="1:77" s="23" customFormat="1" ht="13.5" thickBot="1">
      <c r="A70" s="186">
        <v>10.5</v>
      </c>
      <c r="B70" s="187"/>
      <c r="C70" s="188"/>
      <c r="D70" s="165"/>
      <c r="E70" s="150"/>
      <c r="F70" s="236"/>
      <c r="G70" s="237"/>
      <c r="H70" s="237"/>
      <c r="I70" s="237"/>
      <c r="J70" s="236"/>
      <c r="K70" s="238"/>
      <c r="L70" s="238"/>
      <c r="M70" s="238"/>
      <c r="N70" s="236"/>
      <c r="O70" s="238"/>
      <c r="P70" s="238"/>
      <c r="Q70" s="238"/>
      <c r="R70" s="236"/>
      <c r="S70" s="238"/>
      <c r="T70" s="238"/>
      <c r="U70" s="238"/>
      <c r="V70" s="236"/>
      <c r="W70" s="238"/>
      <c r="X70" s="238"/>
      <c r="Y70" s="238"/>
      <c r="Z70" s="236"/>
      <c r="AA70" s="238"/>
      <c r="AB70" s="238"/>
      <c r="AC70" s="238"/>
      <c r="AD70" s="236"/>
      <c r="AE70" s="238"/>
      <c r="AF70" s="238"/>
      <c r="AG70" s="238"/>
      <c r="AH70" s="236"/>
      <c r="AI70" s="238"/>
      <c r="AJ70" s="238"/>
      <c r="AK70" s="238"/>
      <c r="AL70" s="236"/>
      <c r="AM70" s="238"/>
      <c r="AN70" s="238"/>
      <c r="AO70" s="238"/>
      <c r="AP70" s="236"/>
      <c r="AQ70" s="238"/>
      <c r="AR70" s="238"/>
      <c r="AS70" s="238"/>
      <c r="AT70" s="236"/>
      <c r="AU70" s="238"/>
      <c r="AV70" s="238"/>
      <c r="AW70" s="238"/>
      <c r="AX70" s="236"/>
      <c r="AY70" s="238"/>
      <c r="AZ70" s="238"/>
      <c r="BA70" s="238"/>
      <c r="BB70" s="236"/>
      <c r="BC70" s="238"/>
      <c r="BD70" s="238"/>
      <c r="BE70" s="238"/>
      <c r="BF70" s="236"/>
      <c r="BG70" s="238"/>
      <c r="BH70" s="238"/>
      <c r="BI70" s="238"/>
      <c r="BJ70" s="149">
        <f t="shared" si="2"/>
        <v>0</v>
      </c>
      <c r="BK70" s="65" t="e">
        <f t="shared" si="9"/>
        <v>#DIV/0!</v>
      </c>
      <c r="BL70" s="139">
        <f t="shared" si="10"/>
        <v>0</v>
      </c>
      <c r="BM70" s="212"/>
      <c r="BN70" s="64"/>
      <c r="BO70" s="64"/>
      <c r="BP70" s="150"/>
      <c r="BQ70" s="142"/>
      <c r="BR70" s="64"/>
      <c r="BS70" s="150"/>
      <c r="BT70" s="22"/>
      <c r="BV70" s="22"/>
      <c r="BX70" s="24"/>
      <c r="BY70" s="22"/>
    </row>
    <row r="71" spans="1:77" s="26" customFormat="1" ht="13.5" thickBot="1">
      <c r="A71" s="156"/>
      <c r="B71" s="157" t="s">
        <v>177</v>
      </c>
      <c r="C71" s="157">
        <f>C10+C17+C23+C29+C35+C41+C47+C53+C59+C65</f>
        <v>15593.02</v>
      </c>
      <c r="D71" s="166">
        <f>ROUND(E71*C9/C71,4)</f>
        <v>1</v>
      </c>
      <c r="E71" s="162">
        <f t="shared" ref="E71:AJ71" si="18">E10+E17+E23+E29+E35+E41+E47+E53+E59+E65</f>
        <v>15050</v>
      </c>
      <c r="F71" s="239">
        <f t="shared" si="18"/>
        <v>14952.61</v>
      </c>
      <c r="G71" s="240">
        <f t="shared" si="18"/>
        <v>13995.64</v>
      </c>
      <c r="H71" s="240">
        <f t="shared" si="18"/>
        <v>0</v>
      </c>
      <c r="I71" s="240">
        <f t="shared" si="18"/>
        <v>13995.64</v>
      </c>
      <c r="J71" s="239">
        <f t="shared" si="18"/>
        <v>0</v>
      </c>
      <c r="K71" s="240">
        <f t="shared" si="18"/>
        <v>0</v>
      </c>
      <c r="L71" s="240">
        <f t="shared" si="18"/>
        <v>0</v>
      </c>
      <c r="M71" s="240">
        <f t="shared" si="18"/>
        <v>0</v>
      </c>
      <c r="N71" s="239">
        <f t="shared" si="18"/>
        <v>0</v>
      </c>
      <c r="O71" s="240">
        <f t="shared" si="18"/>
        <v>0</v>
      </c>
      <c r="P71" s="240">
        <f t="shared" si="18"/>
        <v>0</v>
      </c>
      <c r="Q71" s="240">
        <f t="shared" si="18"/>
        <v>0</v>
      </c>
      <c r="R71" s="239">
        <f t="shared" si="18"/>
        <v>0</v>
      </c>
      <c r="S71" s="240">
        <f t="shared" si="18"/>
        <v>0</v>
      </c>
      <c r="T71" s="240">
        <f t="shared" si="18"/>
        <v>0</v>
      </c>
      <c r="U71" s="240">
        <f t="shared" si="18"/>
        <v>0</v>
      </c>
      <c r="V71" s="239">
        <f t="shared" si="18"/>
        <v>0</v>
      </c>
      <c r="W71" s="240">
        <f t="shared" si="18"/>
        <v>0</v>
      </c>
      <c r="X71" s="240">
        <f t="shared" si="18"/>
        <v>0</v>
      </c>
      <c r="Y71" s="240">
        <f t="shared" si="18"/>
        <v>0</v>
      </c>
      <c r="Z71" s="239">
        <f t="shared" si="18"/>
        <v>0</v>
      </c>
      <c r="AA71" s="240">
        <f t="shared" si="18"/>
        <v>0</v>
      </c>
      <c r="AB71" s="240">
        <f t="shared" si="18"/>
        <v>0</v>
      </c>
      <c r="AC71" s="240">
        <f t="shared" si="18"/>
        <v>0</v>
      </c>
      <c r="AD71" s="239">
        <f t="shared" si="18"/>
        <v>0</v>
      </c>
      <c r="AE71" s="240">
        <f t="shared" si="18"/>
        <v>0</v>
      </c>
      <c r="AF71" s="240">
        <f t="shared" si="18"/>
        <v>0</v>
      </c>
      <c r="AG71" s="240">
        <f t="shared" si="18"/>
        <v>0</v>
      </c>
      <c r="AH71" s="239">
        <f t="shared" si="18"/>
        <v>0</v>
      </c>
      <c r="AI71" s="240">
        <f t="shared" si="18"/>
        <v>0</v>
      </c>
      <c r="AJ71" s="240">
        <f t="shared" si="18"/>
        <v>0</v>
      </c>
      <c r="AK71" s="240">
        <f t="shared" ref="AK71:BJ71" si="19">AK10+AK17+AK23+AK29+AK35+AK41+AK47+AK53+AK59+AK65</f>
        <v>0</v>
      </c>
      <c r="AL71" s="239">
        <f t="shared" si="19"/>
        <v>0</v>
      </c>
      <c r="AM71" s="240">
        <f t="shared" si="19"/>
        <v>0</v>
      </c>
      <c r="AN71" s="240">
        <f t="shared" si="19"/>
        <v>0</v>
      </c>
      <c r="AO71" s="240">
        <f t="shared" si="19"/>
        <v>0</v>
      </c>
      <c r="AP71" s="239">
        <f t="shared" si="19"/>
        <v>0</v>
      </c>
      <c r="AQ71" s="240">
        <f t="shared" si="19"/>
        <v>0</v>
      </c>
      <c r="AR71" s="240">
        <f t="shared" si="19"/>
        <v>0</v>
      </c>
      <c r="AS71" s="240">
        <f t="shared" si="19"/>
        <v>0</v>
      </c>
      <c r="AT71" s="239">
        <f t="shared" si="19"/>
        <v>0</v>
      </c>
      <c r="AU71" s="240">
        <f t="shared" si="19"/>
        <v>0</v>
      </c>
      <c r="AV71" s="240">
        <f t="shared" si="19"/>
        <v>0</v>
      </c>
      <c r="AW71" s="240">
        <f t="shared" si="19"/>
        <v>0</v>
      </c>
      <c r="AX71" s="239">
        <f t="shared" si="19"/>
        <v>0</v>
      </c>
      <c r="AY71" s="240">
        <f t="shared" si="19"/>
        <v>0</v>
      </c>
      <c r="AZ71" s="240">
        <f t="shared" si="19"/>
        <v>0</v>
      </c>
      <c r="BA71" s="240">
        <f t="shared" si="19"/>
        <v>0</v>
      </c>
      <c r="BB71" s="239">
        <f t="shared" si="19"/>
        <v>0</v>
      </c>
      <c r="BC71" s="240">
        <f t="shared" si="19"/>
        <v>0</v>
      </c>
      <c r="BD71" s="240">
        <f t="shared" si="19"/>
        <v>0</v>
      </c>
      <c r="BE71" s="240">
        <f t="shared" si="19"/>
        <v>0</v>
      </c>
      <c r="BF71" s="239">
        <f t="shared" si="19"/>
        <v>0</v>
      </c>
      <c r="BG71" s="240">
        <f t="shared" si="19"/>
        <v>0</v>
      </c>
      <c r="BH71" s="240">
        <f t="shared" si="19"/>
        <v>0</v>
      </c>
      <c r="BI71" s="240">
        <f t="shared" si="19"/>
        <v>0</v>
      </c>
      <c r="BJ71" s="156">
        <f t="shared" si="19"/>
        <v>14952.61</v>
      </c>
      <c r="BK71" s="159">
        <f t="shared" si="9"/>
        <v>0.95892970059680549</v>
      </c>
      <c r="BL71" s="158">
        <f t="shared" si="10"/>
        <v>640.40999999999985</v>
      </c>
      <c r="BM71" s="213">
        <f>BM10+BM17+BM23+BM29+BM35+BM41+BM47+BM53+BM59+BM65</f>
        <v>13995.64</v>
      </c>
      <c r="BN71" s="157">
        <f>BN10+BN17+BN23+BN29+BN35+BN41+BN47+BN53+BN59+BN65</f>
        <v>13995.64</v>
      </c>
      <c r="BO71" s="160">
        <f>BN71/E71</f>
        <v>0.92994285714285707</v>
      </c>
      <c r="BP71" s="161">
        <f>E71-BN71</f>
        <v>1054.3600000000006</v>
      </c>
      <c r="BQ71" s="156">
        <f>BQ10+BQ17+BQ23+BQ29+BQ35+BQ41+BQ47+BQ53+BQ59+BQ65</f>
        <v>0</v>
      </c>
      <c r="BR71" s="156">
        <f>BR10+BR17+BR23+BR29+BR35+BR41+BR47+BR53+BR59+BR65</f>
        <v>0</v>
      </c>
      <c r="BS71" s="156">
        <f>BS10+BS17+BS23+BS29+BS35+BS41+BS47+BS53+BS59+BS65</f>
        <v>0</v>
      </c>
      <c r="BT71" s="25"/>
    </row>
    <row r="72" spans="1:77" s="26" customFormat="1" ht="20.45" customHeight="1">
      <c r="A72" s="204"/>
      <c r="B72" s="204"/>
      <c r="C72" s="204"/>
      <c r="D72" s="205"/>
      <c r="E72" s="204"/>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4"/>
      <c r="BK72" s="207"/>
      <c r="BL72" s="204"/>
      <c r="BM72" s="204"/>
      <c r="BN72" s="204"/>
      <c r="BO72" s="207"/>
      <c r="BP72" s="204"/>
      <c r="BQ72" s="204"/>
      <c r="BR72" s="204"/>
      <c r="BS72" s="208"/>
      <c r="BT72" s="25"/>
    </row>
    <row r="73" spans="1:77" ht="44.25" customHeight="1">
      <c r="A73" s="358" t="s">
        <v>178</v>
      </c>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60"/>
    </row>
    <row r="74" spans="1:77" ht="99.2" customHeight="1">
      <c r="A74" s="361" t="s">
        <v>179</v>
      </c>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3"/>
    </row>
    <row r="75" spans="1:77" ht="57" customHeight="1">
      <c r="A75" s="364" t="s">
        <v>180</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6"/>
    </row>
    <row r="76" spans="1:77" ht="102.75" customHeight="1">
      <c r="A76" s="361" t="s">
        <v>181</v>
      </c>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3"/>
    </row>
    <row r="77" spans="1:77" ht="57" customHeight="1">
      <c r="A77" s="364" t="s">
        <v>182</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8"/>
    </row>
    <row r="78" spans="1:77" ht="99.2" customHeight="1">
      <c r="A78" s="361" t="s">
        <v>183</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3"/>
    </row>
    <row r="79" spans="1:77" ht="53.25" customHeight="1">
      <c r="A79" s="358" t="s">
        <v>184</v>
      </c>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60"/>
    </row>
    <row r="80" spans="1:77" ht="99.2" customHeight="1">
      <c r="A80" s="361" t="s">
        <v>185</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3"/>
    </row>
    <row r="81" spans="1:71" ht="54" customHeight="1">
      <c r="A81" s="358" t="s">
        <v>186</v>
      </c>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c r="BQ81" s="359"/>
      <c r="BR81" s="359"/>
      <c r="BS81" s="360"/>
    </row>
    <row r="82" spans="1:71" ht="99.2" customHeight="1">
      <c r="A82" s="361" t="s">
        <v>187</v>
      </c>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3"/>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11"/>
  <sheetViews>
    <sheetView topLeftCell="A3" zoomScaleNormal="100" zoomScalePageLayoutView="85" workbookViewId="0">
      <selection activeCell="N19" sqref="N19"/>
    </sheetView>
  </sheetViews>
  <sheetFormatPr defaultColWidth="9.140625" defaultRowHeight="12.75"/>
  <cols>
    <col min="1" max="1" width="5.28515625" style="15" customWidth="1"/>
    <col min="2" max="16384" width="9.140625" style="15"/>
  </cols>
  <sheetData>
    <row r="1" spans="1:10" ht="21" customHeight="1">
      <c r="A1" s="391" t="str">
        <f>'Reimbursement Request'!A1:I1</f>
        <v>Swiss-Estonian Cooperation Programme</v>
      </c>
      <c r="B1" s="391"/>
      <c r="C1" s="391"/>
      <c r="D1" s="391"/>
      <c r="E1" s="391"/>
      <c r="F1" s="391"/>
      <c r="G1" s="391"/>
      <c r="H1" s="391"/>
      <c r="I1" s="391"/>
      <c r="J1" s="392"/>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20.25">
      <c r="A3" s="394" t="s">
        <v>188</v>
      </c>
      <c r="B3" s="394"/>
      <c r="C3" s="394"/>
      <c r="D3" s="394"/>
      <c r="E3" s="394"/>
      <c r="F3" s="394"/>
      <c r="G3" s="394"/>
      <c r="H3" s="394"/>
      <c r="I3" s="394"/>
      <c r="J3" s="306"/>
    </row>
    <row r="4" spans="1:10" ht="15.75">
      <c r="A4" s="46"/>
      <c r="B4" s="46"/>
      <c r="C4" s="46"/>
      <c r="D4" s="46"/>
      <c r="E4" s="46"/>
      <c r="F4" s="46"/>
      <c r="G4" s="46"/>
      <c r="H4" s="46"/>
      <c r="I4" s="46"/>
      <c r="J4" s="46"/>
    </row>
    <row r="5" spans="1:10">
      <c r="A5" s="47"/>
      <c r="B5" s="47"/>
      <c r="C5" s="47"/>
      <c r="D5" s="47"/>
      <c r="E5" s="47"/>
      <c r="F5" s="47"/>
      <c r="G5" s="47"/>
      <c r="H5" s="47"/>
      <c r="I5" s="47"/>
      <c r="J5" s="48"/>
    </row>
    <row r="6" spans="1:10" ht="17.25" customHeight="1">
      <c r="A6" s="405" t="str">
        <f>'Financial Progress'!B10</f>
        <v>Support Measure Preparation Fund</v>
      </c>
      <c r="B6" s="406"/>
      <c r="C6" s="406"/>
      <c r="D6" s="406"/>
      <c r="E6" s="406"/>
      <c r="F6" s="406"/>
      <c r="G6" s="406"/>
      <c r="H6" s="406"/>
      <c r="I6" s="406"/>
      <c r="J6" s="407"/>
    </row>
    <row r="7" spans="1:10">
      <c r="A7" s="51" t="s">
        <v>189</v>
      </c>
      <c r="B7" s="395" t="s">
        <v>190</v>
      </c>
      <c r="C7" s="396"/>
      <c r="D7" s="396"/>
      <c r="E7" s="396"/>
      <c r="F7" s="396"/>
      <c r="G7" s="396"/>
      <c r="H7" s="397"/>
      <c r="I7" s="397"/>
      <c r="J7" s="398"/>
    </row>
    <row r="8" spans="1:10" ht="83.1" customHeight="1">
      <c r="A8" s="16">
        <v>1.1000000000000001</v>
      </c>
      <c r="B8" s="402" t="s">
        <v>191</v>
      </c>
      <c r="C8" s="403"/>
      <c r="D8" s="403"/>
      <c r="E8" s="403"/>
      <c r="F8" s="403"/>
      <c r="G8" s="403"/>
      <c r="H8" s="403"/>
      <c r="I8" s="403"/>
      <c r="J8" s="404"/>
    </row>
    <row r="9" spans="1:10" ht="135" customHeight="1">
      <c r="A9" s="16">
        <v>1.1000000000000001</v>
      </c>
      <c r="B9" s="402" t="s">
        <v>276</v>
      </c>
      <c r="C9" s="403"/>
      <c r="D9" s="403"/>
      <c r="E9" s="403"/>
      <c r="F9" s="403"/>
      <c r="G9" s="403"/>
      <c r="H9" s="403"/>
      <c r="I9" s="403"/>
      <c r="J9" s="404"/>
    </row>
    <row r="10" spans="1:10" ht="72.95" customHeight="1">
      <c r="A10" s="16">
        <v>1.1000000000000001</v>
      </c>
      <c r="B10" s="402" t="s">
        <v>192</v>
      </c>
      <c r="C10" s="403"/>
      <c r="D10" s="403"/>
      <c r="E10" s="403"/>
      <c r="F10" s="403"/>
      <c r="G10" s="403"/>
      <c r="H10" s="403"/>
      <c r="I10" s="403"/>
      <c r="J10" s="404"/>
    </row>
    <row r="11" spans="1:10" ht="16.899999999999999" customHeight="1">
      <c r="A11" s="399" t="s">
        <v>193</v>
      </c>
      <c r="B11" s="400"/>
      <c r="C11" s="400"/>
      <c r="D11" s="400"/>
      <c r="E11" s="400"/>
      <c r="F11" s="400"/>
      <c r="G11" s="400"/>
      <c r="H11" s="400"/>
      <c r="I11" s="401"/>
      <c r="J11" s="249">
        <v>1</v>
      </c>
    </row>
  </sheetData>
  <mergeCells count="9">
    <mergeCell ref="A1:J1"/>
    <mergeCell ref="A2:J2"/>
    <mergeCell ref="A3:J3"/>
    <mergeCell ref="B7:J7"/>
    <mergeCell ref="A11:I11"/>
    <mergeCell ref="B8:J8"/>
    <mergeCell ref="B9:J9"/>
    <mergeCell ref="B10:J10"/>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70" zoomScaleNormal="70" zoomScalePageLayoutView="70" workbookViewId="0">
      <selection activeCell="E13" sqref="E13"/>
    </sheetView>
  </sheetViews>
  <sheetFormatPr defaultColWidth="10.7109375" defaultRowHeight="16.5"/>
  <cols>
    <col min="1" max="1" width="5.5703125" style="28" customWidth="1"/>
    <col min="2" max="2" width="31" style="28" customWidth="1"/>
    <col min="3" max="3" width="14.42578125" style="28" customWidth="1"/>
    <col min="4" max="4" width="19.42578125" style="28" customWidth="1"/>
    <col min="5" max="5" width="17.7109375" style="28" customWidth="1"/>
    <col min="6" max="6" width="18.5703125" style="28" customWidth="1"/>
    <col min="7" max="7" width="33.5703125" style="28" customWidth="1"/>
    <col min="8" max="8" width="19.28515625" style="28" customWidth="1"/>
    <col min="9" max="9" width="10" style="28" customWidth="1"/>
    <col min="10" max="10" width="10.7109375" style="28"/>
    <col min="11" max="11" width="18.85546875" style="28" customWidth="1"/>
    <col min="12" max="12" width="17.85546875" style="28" customWidth="1"/>
    <col min="13" max="13" width="17.140625" style="28" customWidth="1"/>
    <col min="14" max="16384" width="10.7109375" style="28"/>
  </cols>
  <sheetData>
    <row r="1" spans="1:22">
      <c r="A1" s="391" t="str">
        <f>'Reimbursement Request'!A1:I1</f>
        <v>Swiss-Estonian Cooperation Programme</v>
      </c>
      <c r="B1" s="391"/>
      <c r="C1" s="391"/>
      <c r="D1" s="391"/>
      <c r="E1" s="391"/>
      <c r="F1" s="391"/>
      <c r="G1" s="391"/>
      <c r="H1" s="391"/>
      <c r="I1" s="391"/>
      <c r="J1" s="391"/>
    </row>
    <row r="2" spans="1:22">
      <c r="A2" s="412" t="str">
        <f>CONCATENATE('Reimbursement Request'!A3:I3," / ",'Reimbursement Request'!A2:I2)</f>
        <v>Technical Assistance Fund, Support Measure Preparation Fund / Reimbursement Request No. 1</v>
      </c>
      <c r="B2" s="412"/>
      <c r="C2" s="412"/>
      <c r="D2" s="412"/>
      <c r="E2" s="412"/>
      <c r="F2" s="412"/>
      <c r="G2" s="412"/>
      <c r="H2" s="412"/>
      <c r="I2" s="412"/>
      <c r="J2" s="412"/>
    </row>
    <row r="3" spans="1:22" ht="20.25">
      <c r="A3" s="394" t="s">
        <v>194</v>
      </c>
      <c r="B3" s="394"/>
      <c r="C3" s="394"/>
      <c r="D3" s="394"/>
      <c r="E3" s="394"/>
      <c r="F3" s="394"/>
      <c r="G3" s="394"/>
      <c r="H3" s="394"/>
      <c r="I3" s="394"/>
      <c r="J3" s="394"/>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415" t="s">
        <v>195</v>
      </c>
      <c r="B6" s="415"/>
      <c r="C6" s="415"/>
      <c r="D6" s="415"/>
      <c r="E6" s="415"/>
      <c r="F6" s="415"/>
      <c r="G6" s="415"/>
      <c r="H6" s="415"/>
      <c r="I6" s="415"/>
      <c r="J6" s="415"/>
      <c r="K6" s="108" t="s">
        <v>196</v>
      </c>
      <c r="L6" s="109"/>
      <c r="M6" s="109"/>
      <c r="N6" s="109"/>
      <c r="O6" s="109"/>
      <c r="P6" s="109"/>
      <c r="Q6" s="109"/>
      <c r="R6" s="110" t="s">
        <v>196</v>
      </c>
      <c r="S6" s="110"/>
      <c r="T6" s="110"/>
      <c r="U6" s="110"/>
      <c r="V6" s="110"/>
    </row>
    <row r="7" spans="1:22" s="29" customFormat="1" ht="30" customHeight="1">
      <c r="A7" s="52" t="s">
        <v>189</v>
      </c>
      <c r="B7" s="52" t="s">
        <v>197</v>
      </c>
      <c r="C7" s="117" t="s">
        <v>198</v>
      </c>
      <c r="D7" s="53" t="s">
        <v>199</v>
      </c>
      <c r="E7" s="53" t="s">
        <v>200</v>
      </c>
      <c r="F7" s="53" t="s">
        <v>201</v>
      </c>
      <c r="G7" s="53" t="s">
        <v>202</v>
      </c>
      <c r="H7" s="53" t="s">
        <v>203</v>
      </c>
      <c r="I7" s="413" t="s">
        <v>204</v>
      </c>
      <c r="J7" s="414"/>
      <c r="K7" s="111" t="s">
        <v>205</v>
      </c>
      <c r="L7" s="112" t="s">
        <v>206</v>
      </c>
      <c r="M7" s="112" t="s">
        <v>207</v>
      </c>
      <c r="N7" s="410" t="s">
        <v>208</v>
      </c>
      <c r="O7" s="410" t="s">
        <v>209</v>
      </c>
      <c r="P7" s="410" t="s">
        <v>210</v>
      </c>
      <c r="Q7" s="410" t="s">
        <v>211</v>
      </c>
      <c r="R7" s="408" t="s">
        <v>212</v>
      </c>
      <c r="S7" s="408" t="s">
        <v>213</v>
      </c>
      <c r="T7" s="408" t="s">
        <v>214</v>
      </c>
      <c r="U7" s="408" t="s">
        <v>215</v>
      </c>
      <c r="V7" s="408" t="s">
        <v>216</v>
      </c>
    </row>
    <row r="8" spans="1:22" s="29" customFormat="1" ht="25.5" customHeight="1">
      <c r="A8" s="54" t="s">
        <v>217</v>
      </c>
      <c r="B8" s="54" t="s">
        <v>218</v>
      </c>
      <c r="C8" s="55" t="s">
        <v>219</v>
      </c>
      <c r="D8" s="55" t="s">
        <v>220</v>
      </c>
      <c r="E8" s="55" t="s">
        <v>221</v>
      </c>
      <c r="F8" s="55"/>
      <c r="G8" s="55"/>
      <c r="H8" s="55"/>
      <c r="I8" s="56" t="s">
        <v>222</v>
      </c>
      <c r="J8" s="57" t="s">
        <v>223</v>
      </c>
      <c r="K8" s="113" t="s">
        <v>224</v>
      </c>
      <c r="L8" s="116" t="s">
        <v>224</v>
      </c>
      <c r="M8" s="116" t="s">
        <v>224</v>
      </c>
      <c r="N8" s="411"/>
      <c r="O8" s="411"/>
      <c r="P8" s="411"/>
      <c r="Q8" s="411"/>
      <c r="R8" s="409"/>
      <c r="S8" s="409"/>
      <c r="T8" s="409"/>
      <c r="U8" s="409"/>
      <c r="V8" s="409"/>
    </row>
    <row r="9" spans="1:22">
      <c r="A9" s="135">
        <v>1</v>
      </c>
      <c r="B9" s="135" t="str">
        <f>LOOKUP(A9,'Financial Progress'!$A$10:$A$70,'Financial Progress'!$B$10:$B$70)</f>
        <v>Support Measure Preparation Fund</v>
      </c>
      <c r="C9" s="136">
        <f>LOOKUP(A9,'Financial Progress'!$A$10:$A$70,'Financial Progress'!$E$10:$E$70)</f>
        <v>15050</v>
      </c>
      <c r="D9" s="190"/>
      <c r="E9" s="190"/>
      <c r="F9" s="190"/>
      <c r="G9" s="190"/>
      <c r="H9" s="190"/>
      <c r="I9" s="191"/>
      <c r="J9" s="191"/>
      <c r="K9" s="114"/>
      <c r="L9" s="115"/>
      <c r="M9" s="115"/>
      <c r="N9" s="115"/>
      <c r="O9" s="115"/>
      <c r="P9" s="115"/>
      <c r="Q9" s="115"/>
      <c r="R9" s="115"/>
      <c r="S9" s="115"/>
      <c r="T9" s="115"/>
      <c r="U9" s="115"/>
      <c r="V9" s="115"/>
    </row>
    <row r="10" spans="1:22">
      <c r="A10" s="135">
        <v>2</v>
      </c>
      <c r="B10" s="135" t="str">
        <f>LOOKUP(A10,'Financial Progress'!$A$10:$A$70,'Financial Progress'!$B$10:$B$70)</f>
        <v>Programme Component 1</v>
      </c>
      <c r="C10" s="136">
        <f>LOOKUP(A10,'Financial Progress'!$A$10:$A$70,'Financial Progress'!$E$10:$E$70)</f>
        <v>0</v>
      </c>
      <c r="D10" s="190"/>
      <c r="E10" s="190"/>
      <c r="F10" s="190"/>
      <c r="G10" s="190"/>
      <c r="H10" s="190"/>
      <c r="I10" s="191"/>
      <c r="J10" s="191"/>
      <c r="K10" s="114"/>
      <c r="L10" s="115"/>
      <c r="M10" s="115"/>
      <c r="N10" s="115"/>
      <c r="O10" s="115"/>
      <c r="P10" s="115"/>
      <c r="Q10" s="115"/>
      <c r="R10" s="115"/>
      <c r="S10" s="115"/>
      <c r="T10" s="115"/>
      <c r="U10" s="115"/>
      <c r="V10" s="115"/>
    </row>
    <row r="11" spans="1:22">
      <c r="A11" s="135">
        <v>3</v>
      </c>
      <c r="B11" s="135" t="str">
        <f>LOOKUP(A11,'Financial Progress'!$A$10:$A$70,'Financial Progress'!$B$10:$B$70)</f>
        <v>Programme Component 2</v>
      </c>
      <c r="C11" s="136">
        <f>LOOKUP(A11,'Financial Progress'!$A$10:$A$70,'Financial Progress'!$E$10:$E$70)</f>
        <v>0</v>
      </c>
      <c r="D11" s="190"/>
      <c r="E11" s="190"/>
      <c r="F11" s="190"/>
      <c r="G11" s="190"/>
      <c r="H11" s="190"/>
      <c r="I11" s="191"/>
      <c r="J11" s="191"/>
      <c r="K11" s="114"/>
      <c r="L11" s="115"/>
      <c r="M11" s="115"/>
      <c r="N11" s="115"/>
      <c r="O11" s="115"/>
      <c r="P11" s="115"/>
      <c r="Q11" s="115"/>
      <c r="R11" s="115"/>
      <c r="S11" s="115"/>
      <c r="T11" s="115"/>
      <c r="U11" s="115"/>
      <c r="V11" s="115"/>
    </row>
    <row r="12" spans="1:22">
      <c r="A12" s="135">
        <v>4</v>
      </c>
      <c r="B12" s="135" t="str">
        <f>LOOKUP(A12,'Financial Progress'!$A$10:$A$70,'Financial Progress'!$B$10:$B$70)</f>
        <v>Programme Component 3</v>
      </c>
      <c r="C12" s="136">
        <f>LOOKUP(A12,'Financial Progress'!$A$10:$A$70,'Financial Progress'!$E$10:$E$70)</f>
        <v>0</v>
      </c>
      <c r="D12" s="190"/>
      <c r="E12" s="190"/>
      <c r="F12" s="190"/>
      <c r="G12" s="190"/>
      <c r="H12" s="190"/>
      <c r="I12" s="191"/>
      <c r="J12" s="191"/>
      <c r="K12" s="114"/>
      <c r="L12" s="115"/>
      <c r="M12" s="115"/>
      <c r="N12" s="115"/>
      <c r="O12" s="115"/>
      <c r="P12" s="115"/>
      <c r="Q12" s="115"/>
      <c r="R12" s="115"/>
      <c r="S12" s="115"/>
      <c r="T12" s="115"/>
      <c r="U12" s="115"/>
      <c r="V12" s="115"/>
    </row>
    <row r="13" spans="1:22">
      <c r="A13" s="135">
        <v>5</v>
      </c>
      <c r="B13" s="135" t="str">
        <f>LOOKUP(A13,'Financial Progress'!$A$10:$A$70,'Financial Progress'!$B$10:$B$70)</f>
        <v>Programme Component 4</v>
      </c>
      <c r="C13" s="136">
        <f>LOOKUP(A13,'Financial Progress'!$A$10:$A$70,'Financial Progress'!$E$10:$E$70)</f>
        <v>0</v>
      </c>
      <c r="D13" s="190"/>
      <c r="E13" s="190"/>
      <c r="F13" s="190"/>
      <c r="G13" s="190"/>
      <c r="H13" s="190"/>
      <c r="I13" s="191"/>
      <c r="J13" s="191"/>
      <c r="K13" s="114"/>
      <c r="L13" s="115"/>
      <c r="M13" s="115"/>
      <c r="N13" s="115"/>
      <c r="O13" s="115"/>
      <c r="P13" s="115"/>
      <c r="Q13" s="115"/>
      <c r="R13" s="115"/>
      <c r="S13" s="115"/>
      <c r="T13" s="115"/>
      <c r="U13" s="115"/>
      <c r="V13" s="115"/>
    </row>
    <row r="14" spans="1:22">
      <c r="A14" s="135">
        <v>6</v>
      </c>
      <c r="B14" s="135" t="str">
        <f>LOOKUP(A14,'Financial Progress'!$A$10:$A$70,'Financial Progress'!$B$10:$B$70)</f>
        <v>Programme Component 5</v>
      </c>
      <c r="C14" s="136">
        <f>LOOKUP(A14,'Financial Progress'!$A$10:$A$70,'Financial Progress'!$E$10:$E$70)</f>
        <v>0</v>
      </c>
      <c r="D14" s="190"/>
      <c r="E14" s="190"/>
      <c r="F14" s="190"/>
      <c r="G14" s="190"/>
      <c r="H14" s="190"/>
      <c r="I14" s="191"/>
      <c r="J14" s="191"/>
      <c r="K14" s="114"/>
      <c r="L14" s="115"/>
      <c r="M14" s="115"/>
      <c r="N14" s="115"/>
      <c r="O14" s="115"/>
      <c r="P14" s="115"/>
      <c r="Q14" s="115"/>
      <c r="R14" s="115"/>
      <c r="S14" s="115"/>
      <c r="T14" s="115"/>
      <c r="U14" s="115"/>
      <c r="V14" s="115"/>
    </row>
    <row r="15" spans="1:22">
      <c r="A15" s="135">
        <v>7</v>
      </c>
      <c r="B15" s="135" t="str">
        <f>LOOKUP(A15,'Financial Progress'!$A$10:$A$70,'Financial Progress'!$B$10:$B$70)</f>
        <v>Programme Component 6</v>
      </c>
      <c r="C15" s="136">
        <f>LOOKUP(A15,'Financial Progress'!$A$10:$A$70,'Financial Progress'!$E$10:$E$70)</f>
        <v>0</v>
      </c>
      <c r="D15" s="190"/>
      <c r="E15" s="190"/>
      <c r="F15" s="190"/>
      <c r="G15" s="190"/>
      <c r="H15" s="190"/>
      <c r="I15" s="191"/>
      <c r="J15" s="191"/>
      <c r="K15" s="114"/>
      <c r="L15" s="115"/>
      <c r="M15" s="115"/>
      <c r="N15" s="115"/>
      <c r="O15" s="115"/>
      <c r="P15" s="115"/>
      <c r="Q15" s="115"/>
      <c r="R15" s="115"/>
      <c r="S15" s="115"/>
      <c r="T15" s="115"/>
      <c r="U15" s="115"/>
      <c r="V15" s="115"/>
    </row>
    <row r="16" spans="1:22">
      <c r="A16" s="135">
        <v>8</v>
      </c>
      <c r="B16" s="135" t="str">
        <f>LOOKUP(A16,'Financial Progress'!$A$10:$A$70,'Financial Progress'!$B$10:$B$70)</f>
        <v>Programme Component 7</v>
      </c>
      <c r="C16" s="136">
        <f>LOOKUP(A16,'Financial Progress'!$A$10:$A$70,'Financial Progress'!$E$10:$E$70)</f>
        <v>0</v>
      </c>
      <c r="D16" s="190"/>
      <c r="E16" s="190"/>
      <c r="F16" s="190"/>
      <c r="G16" s="190"/>
      <c r="H16" s="190"/>
      <c r="I16" s="191"/>
      <c r="J16" s="191"/>
      <c r="K16" s="114"/>
      <c r="L16" s="115"/>
      <c r="M16" s="115"/>
      <c r="N16" s="115"/>
      <c r="O16" s="115"/>
      <c r="P16" s="115"/>
      <c r="Q16" s="115"/>
      <c r="R16" s="115"/>
      <c r="S16" s="115"/>
      <c r="T16" s="115"/>
      <c r="U16" s="115"/>
      <c r="V16" s="115"/>
    </row>
    <row r="17" spans="1:22">
      <c r="A17" s="135">
        <v>9</v>
      </c>
      <c r="B17" s="135" t="str">
        <f>LOOKUP(A17,'Financial Progress'!$A$10:$A$70,'Financial Progress'!$B$10:$B$70)</f>
        <v>Programme Component 8</v>
      </c>
      <c r="C17" s="136">
        <f>LOOKUP(A17,'Financial Progress'!$A$10:$A$70,'Financial Progress'!$E$10:$E$70)</f>
        <v>0</v>
      </c>
      <c r="D17" s="190"/>
      <c r="E17" s="190"/>
      <c r="F17" s="190"/>
      <c r="G17" s="190"/>
      <c r="H17" s="190"/>
      <c r="I17" s="191"/>
      <c r="J17" s="191"/>
      <c r="K17" s="114"/>
      <c r="L17" s="115"/>
      <c r="M17" s="115"/>
      <c r="N17" s="115"/>
      <c r="O17" s="115"/>
      <c r="P17" s="115"/>
      <c r="Q17" s="115"/>
      <c r="R17" s="115"/>
      <c r="S17" s="115"/>
      <c r="T17" s="115"/>
      <c r="U17" s="115"/>
      <c r="V17" s="115"/>
    </row>
    <row r="18" spans="1:22">
      <c r="A18" s="135">
        <v>10</v>
      </c>
      <c r="B18" s="135" t="str">
        <f>LOOKUP(A18,'Financial Progress'!$A$10:$A$70,'Financial Progress'!$B$10:$B$70)</f>
        <v>Programme Component 9</v>
      </c>
      <c r="C18" s="136">
        <f>LOOKUP(A18,'Financial Progress'!$A$10:$A$70,'Financial Progress'!$E$10:$E$70)</f>
        <v>0</v>
      </c>
      <c r="D18" s="190"/>
      <c r="E18" s="190"/>
      <c r="F18" s="190"/>
      <c r="G18" s="190"/>
      <c r="H18" s="190"/>
      <c r="I18" s="191"/>
      <c r="J18" s="191"/>
      <c r="K18" s="114"/>
      <c r="L18" s="115"/>
      <c r="M18" s="115"/>
      <c r="N18" s="115"/>
      <c r="O18" s="115"/>
      <c r="P18" s="115"/>
      <c r="Q18" s="115"/>
      <c r="R18" s="115"/>
      <c r="S18" s="115"/>
      <c r="T18" s="115"/>
      <c r="U18" s="115"/>
      <c r="V18" s="115"/>
    </row>
    <row r="19" spans="1:22">
      <c r="A19" s="31"/>
      <c r="B19" s="107" t="s">
        <v>225</v>
      </c>
      <c r="C19" s="31"/>
      <c r="D19" s="31"/>
      <c r="E19" s="31"/>
      <c r="F19" s="31"/>
      <c r="G19" s="31"/>
      <c r="H19" s="31"/>
      <c r="I19" s="43"/>
      <c r="J19" s="43"/>
      <c r="K19" s="114"/>
      <c r="L19" s="115"/>
      <c r="M19" s="115"/>
      <c r="N19" s="115"/>
      <c r="O19" s="115"/>
      <c r="P19" s="115"/>
      <c r="Q19" s="115"/>
      <c r="R19" s="115"/>
      <c r="S19" s="115"/>
      <c r="T19" s="115"/>
      <c r="U19" s="115"/>
      <c r="V19" s="115"/>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zoomScale="85" zoomScaleNormal="85" zoomScalePageLayoutView="70" workbookViewId="0">
      <selection activeCell="V8" sqref="V8"/>
    </sheetView>
  </sheetViews>
  <sheetFormatPr defaultColWidth="10.7109375" defaultRowHeight="16.5"/>
  <cols>
    <col min="1" max="1" width="16.140625" style="28" customWidth="1"/>
    <col min="2" max="2" width="31" style="28" customWidth="1"/>
    <col min="3" max="3" width="16.5703125" style="28" customWidth="1"/>
    <col min="4" max="4" width="10.7109375" style="28"/>
    <col min="5" max="5" width="12.85546875" style="28" customWidth="1"/>
    <col min="6" max="6" width="13.5703125" style="28" customWidth="1"/>
    <col min="7" max="15" width="10.7109375" style="28"/>
    <col min="16" max="16" width="19.5703125" style="28" customWidth="1"/>
    <col min="17" max="17" width="11.5703125" style="28" customWidth="1"/>
    <col min="18" max="18" width="10.7109375" style="28"/>
    <col min="19" max="19" width="40.28515625" style="28" customWidth="1"/>
    <col min="20" max="71" width="10.7109375" style="28"/>
    <col min="72" max="72" width="10.7109375" style="44"/>
    <col min="73" max="16384" width="10.7109375" style="28"/>
  </cols>
  <sheetData>
    <row r="1" spans="1:412">
      <c r="A1" s="391" t="str">
        <f>'Reimbursement Request'!A1:I1</f>
        <v>Swiss-Estonian Cooperation Programme</v>
      </c>
      <c r="B1" s="391"/>
      <c r="C1" s="391"/>
      <c r="D1" s="391"/>
      <c r="E1" s="391"/>
      <c r="F1" s="391"/>
      <c r="G1" s="391"/>
      <c r="H1" s="391"/>
      <c r="I1" s="391"/>
      <c r="J1" s="391"/>
      <c r="K1" s="392"/>
      <c r="L1" s="417"/>
      <c r="M1" s="417"/>
      <c r="N1" s="417"/>
      <c r="O1" s="417"/>
      <c r="P1" s="417"/>
      <c r="Q1" s="417"/>
      <c r="R1" s="417"/>
      <c r="S1" s="417"/>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412" t="str">
        <f>CONCATENATE('Reimbursement Request'!A3:I3," / ",'Reimbursement Request'!A2:I2)</f>
        <v>Technical Assistance Fund, Support Measure Preparation Fund / Reimbursement Request No. 1</v>
      </c>
      <c r="B2" s="412"/>
      <c r="C2" s="412"/>
      <c r="D2" s="412"/>
      <c r="E2" s="412"/>
      <c r="F2" s="412"/>
      <c r="G2" s="412"/>
      <c r="H2" s="412"/>
      <c r="I2" s="412"/>
      <c r="J2" s="412"/>
      <c r="K2" s="412"/>
      <c r="L2" s="417"/>
      <c r="M2" s="417"/>
      <c r="N2" s="417"/>
      <c r="O2" s="417"/>
      <c r="P2" s="417"/>
      <c r="Q2" s="417"/>
      <c r="R2" s="417"/>
      <c r="S2" s="417"/>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0.25">
      <c r="A3" s="394" t="s">
        <v>226</v>
      </c>
      <c r="B3" s="394"/>
      <c r="C3" s="394"/>
      <c r="D3" s="394"/>
      <c r="E3" s="394"/>
      <c r="F3" s="394"/>
      <c r="G3" s="394"/>
      <c r="H3" s="394"/>
      <c r="I3" s="394"/>
      <c r="J3" s="394"/>
      <c r="K3" s="306"/>
      <c r="L3" s="417"/>
      <c r="M3" s="417"/>
      <c r="N3" s="417"/>
      <c r="O3" s="417"/>
      <c r="P3" s="417"/>
      <c r="Q3" s="417"/>
      <c r="R3" s="417"/>
      <c r="S3" s="417"/>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418"/>
      <c r="K4" s="417"/>
      <c r="L4" s="417"/>
      <c r="M4" s="50"/>
      <c r="N4" s="50"/>
      <c r="O4" s="50"/>
      <c r="P4" s="50"/>
      <c r="Q4" s="418"/>
      <c r="R4" s="417"/>
      <c r="S4" s="417"/>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69"/>
      <c r="K5" s="168"/>
      <c r="L5" s="168"/>
      <c r="M5" s="50"/>
      <c r="N5" s="50"/>
      <c r="O5" s="50"/>
      <c r="P5" s="50"/>
      <c r="Q5" s="169"/>
      <c r="R5" s="168"/>
      <c r="S5" s="168"/>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415" t="s">
        <v>195</v>
      </c>
      <c r="B6" s="419"/>
      <c r="C6" s="419"/>
      <c r="D6" s="419"/>
      <c r="E6" s="419"/>
      <c r="F6" s="419"/>
      <c r="G6" s="419"/>
      <c r="H6" s="419"/>
      <c r="I6" s="419"/>
      <c r="J6" s="419"/>
      <c r="K6" s="419"/>
      <c r="L6" s="419"/>
      <c r="M6" s="419"/>
      <c r="N6" s="419"/>
      <c r="O6" s="419"/>
      <c r="P6" s="419"/>
      <c r="Q6" s="419"/>
      <c r="R6" s="419"/>
      <c r="S6" s="419"/>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200" t="s">
        <v>227</v>
      </c>
      <c r="B7" s="200" t="s">
        <v>228</v>
      </c>
      <c r="C7" s="201" t="s">
        <v>229</v>
      </c>
      <c r="D7" s="201" t="s">
        <v>230</v>
      </c>
      <c r="E7" s="201" t="s">
        <v>231</v>
      </c>
      <c r="F7" s="201" t="s">
        <v>232</v>
      </c>
      <c r="G7" s="201" t="s">
        <v>233</v>
      </c>
      <c r="H7" s="200" t="s">
        <v>234</v>
      </c>
      <c r="I7" s="200" t="s">
        <v>235</v>
      </c>
      <c r="J7" s="200" t="s">
        <v>236</v>
      </c>
      <c r="K7" s="200" t="s">
        <v>237</v>
      </c>
      <c r="L7" s="356" t="s">
        <v>238</v>
      </c>
      <c r="M7" s="356"/>
      <c r="N7" s="356" t="s">
        <v>239</v>
      </c>
      <c r="O7" s="356"/>
      <c r="P7" s="200" t="s">
        <v>240</v>
      </c>
      <c r="Q7" s="356" t="s">
        <v>241</v>
      </c>
      <c r="R7" s="356"/>
      <c r="S7" s="202" t="s">
        <v>242</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243</v>
      </c>
      <c r="D8" s="34" t="s">
        <v>243</v>
      </c>
      <c r="E8" s="34" t="s">
        <v>244</v>
      </c>
      <c r="F8" s="34" t="s">
        <v>244</v>
      </c>
      <c r="G8" s="34" t="s">
        <v>245</v>
      </c>
      <c r="H8" s="34" t="s">
        <v>243</v>
      </c>
      <c r="I8" s="34" t="s">
        <v>245</v>
      </c>
      <c r="J8" s="34" t="s">
        <v>243</v>
      </c>
      <c r="K8" s="34" t="s">
        <v>245</v>
      </c>
      <c r="L8" s="35" t="s">
        <v>15</v>
      </c>
      <c r="M8" s="34" t="s">
        <v>17</v>
      </c>
      <c r="N8" s="35" t="s">
        <v>15</v>
      </c>
      <c r="O8" s="34" t="s">
        <v>17</v>
      </c>
      <c r="P8" s="34" t="s">
        <v>246</v>
      </c>
      <c r="Q8" s="35" t="s">
        <v>15</v>
      </c>
      <c r="R8" s="34" t="s">
        <v>17</v>
      </c>
      <c r="S8" s="36" t="s">
        <v>247</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c r="A9" s="190"/>
      <c r="B9" s="190"/>
      <c r="C9" s="190"/>
      <c r="D9" s="190"/>
      <c r="E9" s="190"/>
      <c r="F9" s="190"/>
      <c r="G9" s="190"/>
      <c r="H9" s="190"/>
      <c r="I9" s="196"/>
      <c r="J9" s="190"/>
      <c r="K9" s="190"/>
      <c r="L9" s="190"/>
      <c r="M9" s="190"/>
      <c r="N9" s="190"/>
      <c r="O9" s="190"/>
      <c r="P9" s="190"/>
      <c r="Q9" s="190"/>
      <c r="R9" s="190"/>
      <c r="S9" s="190"/>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90"/>
      <c r="B10" s="190"/>
      <c r="C10" s="190"/>
      <c r="D10" s="190"/>
      <c r="E10" s="190"/>
      <c r="F10" s="190"/>
      <c r="G10" s="190"/>
      <c r="H10" s="190"/>
      <c r="I10" s="190"/>
      <c r="J10" s="190"/>
      <c r="K10" s="190"/>
      <c r="L10" s="190"/>
      <c r="M10" s="190"/>
      <c r="N10" s="190"/>
      <c r="O10" s="190"/>
      <c r="P10" s="190"/>
      <c r="Q10" s="190"/>
      <c r="R10" s="190"/>
      <c r="S10" s="190"/>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90"/>
      <c r="B11" s="190"/>
      <c r="C11" s="190"/>
      <c r="D11" s="190"/>
      <c r="E11" s="190"/>
      <c r="F11" s="190"/>
      <c r="G11" s="190"/>
      <c r="H11" s="190"/>
      <c r="I11" s="190"/>
      <c r="J11" s="190"/>
      <c r="K11" s="190"/>
      <c r="L11" s="190"/>
      <c r="M11" s="190"/>
      <c r="N11" s="190"/>
      <c r="O11" s="190"/>
      <c r="P11" s="190"/>
      <c r="Q11" s="190"/>
      <c r="R11" s="190"/>
      <c r="S11" s="190"/>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90"/>
      <c r="B12" s="190"/>
      <c r="C12" s="190"/>
      <c r="D12" s="190"/>
      <c r="E12" s="190"/>
      <c r="F12" s="190"/>
      <c r="G12" s="190"/>
      <c r="H12" s="190"/>
      <c r="I12" s="190"/>
      <c r="J12" s="190"/>
      <c r="K12" s="190"/>
      <c r="L12" s="190"/>
      <c r="M12" s="190"/>
      <c r="N12" s="190"/>
      <c r="O12" s="190"/>
      <c r="P12" s="190"/>
      <c r="Q12" s="190"/>
      <c r="R12" s="190"/>
      <c r="S12" s="190"/>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90"/>
      <c r="B13" s="190"/>
      <c r="C13" s="190"/>
      <c r="D13" s="190"/>
      <c r="E13" s="190"/>
      <c r="F13" s="190"/>
      <c r="G13" s="190"/>
      <c r="H13" s="190"/>
      <c r="I13" s="190"/>
      <c r="J13" s="190"/>
      <c r="K13" s="190"/>
      <c r="L13" s="190"/>
      <c r="M13" s="190"/>
      <c r="N13" s="190"/>
      <c r="O13" s="190"/>
      <c r="P13" s="190"/>
      <c r="Q13" s="190"/>
      <c r="R13" s="190"/>
      <c r="S13" s="190"/>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90"/>
      <c r="B14" s="190"/>
      <c r="C14" s="190"/>
      <c r="D14" s="190"/>
      <c r="E14" s="190"/>
      <c r="F14" s="190"/>
      <c r="G14" s="190"/>
      <c r="H14" s="190"/>
      <c r="I14" s="190"/>
      <c r="J14" s="190"/>
      <c r="K14" s="190"/>
      <c r="L14" s="190"/>
      <c r="M14" s="190"/>
      <c r="N14" s="190"/>
      <c r="O14" s="190"/>
      <c r="P14" s="190"/>
      <c r="Q14" s="190"/>
      <c r="R14" s="190"/>
      <c r="S14" s="190"/>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90"/>
      <c r="B15" s="190"/>
      <c r="C15" s="190"/>
      <c r="D15" s="190"/>
      <c r="E15" s="190"/>
      <c r="F15" s="190"/>
      <c r="G15" s="190"/>
      <c r="H15" s="190"/>
      <c r="I15" s="190"/>
      <c r="J15" s="190"/>
      <c r="K15" s="190"/>
      <c r="L15" s="190"/>
      <c r="M15" s="190"/>
      <c r="N15" s="190"/>
      <c r="O15" s="190"/>
      <c r="P15" s="190"/>
      <c r="Q15" s="190"/>
      <c r="R15" s="190"/>
      <c r="S15" s="190"/>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90"/>
      <c r="B16" s="190"/>
      <c r="C16" s="190"/>
      <c r="D16" s="190"/>
      <c r="E16" s="190"/>
      <c r="F16" s="190"/>
      <c r="G16" s="190"/>
      <c r="H16" s="190"/>
      <c r="I16" s="190"/>
      <c r="J16" s="190"/>
      <c r="K16" s="190"/>
      <c r="L16" s="190"/>
      <c r="M16" s="190"/>
      <c r="N16" s="190"/>
      <c r="O16" s="190"/>
      <c r="P16" s="190"/>
      <c r="Q16" s="190"/>
      <c r="R16" s="190"/>
      <c r="S16" s="190"/>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90"/>
      <c r="B17" s="190"/>
      <c r="C17" s="190"/>
      <c r="D17" s="190"/>
      <c r="E17" s="190"/>
      <c r="F17" s="190"/>
      <c r="G17" s="190"/>
      <c r="H17" s="190"/>
      <c r="I17" s="190"/>
      <c r="J17" s="190"/>
      <c r="K17" s="190"/>
      <c r="L17" s="190"/>
      <c r="M17" s="190"/>
      <c r="N17" s="190"/>
      <c r="O17" s="190"/>
      <c r="P17" s="190"/>
      <c r="Q17" s="190"/>
      <c r="R17" s="190"/>
      <c r="S17" s="190"/>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90"/>
      <c r="B18" s="190"/>
      <c r="C18" s="190"/>
      <c r="D18" s="190"/>
      <c r="E18" s="190"/>
      <c r="F18" s="190"/>
      <c r="G18" s="190"/>
      <c r="H18" s="190"/>
      <c r="I18" s="190"/>
      <c r="J18" s="190"/>
      <c r="K18" s="190"/>
      <c r="L18" s="190"/>
      <c r="M18" s="190"/>
      <c r="N18" s="190"/>
      <c r="O18" s="190"/>
      <c r="P18" s="190"/>
      <c r="Q18" s="190"/>
      <c r="R18" s="190"/>
      <c r="S18" s="190"/>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90"/>
      <c r="B19" s="190"/>
      <c r="C19" s="190"/>
      <c r="D19" s="190"/>
      <c r="E19" s="190"/>
      <c r="F19" s="190"/>
      <c r="G19" s="190"/>
      <c r="H19" s="190"/>
      <c r="I19" s="190"/>
      <c r="J19" s="190"/>
      <c r="K19" s="190"/>
      <c r="L19" s="190"/>
      <c r="M19" s="190"/>
      <c r="N19" s="190"/>
      <c r="O19" s="190"/>
      <c r="P19" s="190"/>
      <c r="Q19" s="190"/>
      <c r="R19" s="190"/>
      <c r="S19" s="190"/>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90"/>
      <c r="B20" s="190"/>
      <c r="C20" s="190"/>
      <c r="D20" s="190"/>
      <c r="E20" s="190"/>
      <c r="F20" s="190"/>
      <c r="G20" s="190"/>
      <c r="H20" s="190"/>
      <c r="I20" s="190"/>
      <c r="J20" s="190"/>
      <c r="K20" s="190"/>
      <c r="L20" s="190"/>
      <c r="M20" s="190"/>
      <c r="N20" s="190"/>
      <c r="O20" s="190"/>
      <c r="P20" s="190"/>
      <c r="Q20" s="190"/>
      <c r="R20" s="190"/>
      <c r="S20" s="190"/>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90"/>
      <c r="B21" s="190"/>
      <c r="C21" s="190"/>
      <c r="D21" s="190"/>
      <c r="E21" s="190"/>
      <c r="F21" s="190"/>
      <c r="G21" s="190"/>
      <c r="H21" s="190"/>
      <c r="I21" s="190"/>
      <c r="J21" s="190"/>
      <c r="K21" s="190"/>
      <c r="L21" s="190"/>
      <c r="M21" s="190"/>
      <c r="N21" s="190"/>
      <c r="O21" s="190"/>
      <c r="P21" s="190"/>
      <c r="Q21" s="190"/>
      <c r="R21" s="190"/>
      <c r="S21" s="190"/>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90"/>
      <c r="B22" s="190"/>
      <c r="C22" s="190"/>
      <c r="D22" s="190"/>
      <c r="E22" s="190"/>
      <c r="F22" s="190"/>
      <c r="G22" s="190"/>
      <c r="H22" s="190"/>
      <c r="I22" s="190"/>
      <c r="J22" s="190"/>
      <c r="K22" s="190"/>
      <c r="L22" s="190"/>
      <c r="M22" s="190"/>
      <c r="N22" s="190"/>
      <c r="O22" s="190"/>
      <c r="P22" s="190"/>
      <c r="Q22" s="190"/>
      <c r="R22" s="190"/>
      <c r="S22" s="190"/>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90"/>
      <c r="B23" s="190"/>
      <c r="C23" s="190"/>
      <c r="D23" s="190"/>
      <c r="E23" s="190"/>
      <c r="F23" s="190"/>
      <c r="G23" s="190"/>
      <c r="H23" s="190"/>
      <c r="I23" s="190"/>
      <c r="J23" s="190"/>
      <c r="K23" s="190"/>
      <c r="L23" s="190"/>
      <c r="M23" s="190"/>
      <c r="N23" s="190"/>
      <c r="O23" s="190"/>
      <c r="P23" s="190"/>
      <c r="Q23" s="190"/>
      <c r="R23" s="190"/>
      <c r="S23" s="190"/>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90"/>
      <c r="B24" s="190"/>
      <c r="C24" s="190"/>
      <c r="D24" s="190"/>
      <c r="E24" s="190"/>
      <c r="F24" s="190"/>
      <c r="G24" s="190"/>
      <c r="H24" s="190"/>
      <c r="I24" s="190"/>
      <c r="J24" s="190"/>
      <c r="K24" s="190"/>
      <c r="L24" s="190"/>
      <c r="M24" s="190"/>
      <c r="N24" s="190"/>
      <c r="O24" s="190"/>
      <c r="P24" s="190"/>
      <c r="Q24" s="190"/>
      <c r="R24" s="190"/>
      <c r="S24" s="190"/>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90"/>
      <c r="B25" s="190"/>
      <c r="C25" s="190"/>
      <c r="D25" s="190"/>
      <c r="E25" s="190"/>
      <c r="F25" s="190"/>
      <c r="G25" s="190"/>
      <c r="H25" s="190"/>
      <c r="I25" s="190"/>
      <c r="J25" s="190"/>
      <c r="K25" s="190"/>
      <c r="L25" s="190"/>
      <c r="M25" s="190"/>
      <c r="N25" s="190"/>
      <c r="O25" s="190"/>
      <c r="P25" s="190"/>
      <c r="Q25" s="190"/>
      <c r="R25" s="190"/>
      <c r="S25" s="190"/>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416"/>
      <c r="B27" s="416"/>
      <c r="C27" s="416"/>
      <c r="D27" s="416"/>
      <c r="E27" s="416"/>
      <c r="F27" s="416"/>
      <c r="G27" s="416"/>
      <c r="H27" s="416"/>
      <c r="I27" s="416"/>
      <c r="J27" s="416"/>
      <c r="K27" s="416"/>
      <c r="L27" s="416"/>
      <c r="M27" s="416"/>
      <c r="N27" s="416"/>
      <c r="O27" s="416"/>
      <c r="P27" s="416"/>
      <c r="Q27" s="416"/>
      <c r="R27" s="416"/>
      <c r="S27" s="416"/>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416"/>
      <c r="B28" s="416"/>
      <c r="C28" s="416"/>
      <c r="D28" s="416"/>
      <c r="E28" s="416"/>
      <c r="F28" s="416"/>
      <c r="G28" s="416"/>
      <c r="H28" s="416"/>
      <c r="I28" s="416"/>
      <c r="J28" s="416"/>
      <c r="K28" s="416"/>
      <c r="L28" s="416"/>
      <c r="M28" s="416"/>
      <c r="N28" s="416"/>
      <c r="O28" s="416"/>
      <c r="P28" s="416"/>
      <c r="Q28" s="416"/>
      <c r="R28" s="416"/>
      <c r="S28" s="416"/>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248</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K12"/>
  <sheetViews>
    <sheetView zoomScaleNormal="100" zoomScalePageLayoutView="140" workbookViewId="0">
      <selection activeCell="N11" sqref="N11"/>
    </sheetView>
  </sheetViews>
  <sheetFormatPr defaultColWidth="9.140625" defaultRowHeight="12.75"/>
  <cols>
    <col min="1" max="1" width="5.28515625" style="15" customWidth="1"/>
    <col min="2" max="16384" width="9.140625" style="15"/>
  </cols>
  <sheetData>
    <row r="1" spans="1:11" ht="21" customHeight="1">
      <c r="A1" s="391" t="str">
        <f>'Reimbursement Request'!A1:I1</f>
        <v>Swiss-Estonian Cooperation Programme</v>
      </c>
      <c r="B1" s="391"/>
      <c r="C1" s="391"/>
      <c r="D1" s="391"/>
      <c r="E1" s="391"/>
      <c r="F1" s="391"/>
      <c r="G1" s="391"/>
      <c r="H1" s="391"/>
      <c r="I1" s="391"/>
      <c r="J1" s="391"/>
    </row>
    <row r="2" spans="1:11">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1" ht="38.25" customHeight="1">
      <c r="A3" s="421" t="s">
        <v>249</v>
      </c>
      <c r="B3" s="421"/>
      <c r="C3" s="421"/>
      <c r="D3" s="421"/>
      <c r="E3" s="421"/>
      <c r="F3" s="421"/>
      <c r="G3" s="421"/>
      <c r="H3" s="421"/>
      <c r="I3" s="421"/>
      <c r="J3" s="421"/>
    </row>
    <row r="4" spans="1:11" ht="15" customHeight="1">
      <c r="A4" s="46"/>
      <c r="B4" s="46"/>
      <c r="C4" s="46"/>
      <c r="D4" s="46"/>
      <c r="E4" s="46"/>
      <c r="F4" s="46"/>
      <c r="G4" s="46"/>
      <c r="H4" s="418"/>
      <c r="I4" s="429"/>
      <c r="J4" s="429"/>
    </row>
    <row r="5" spans="1:11">
      <c r="A5" s="47"/>
      <c r="B5" s="47"/>
      <c r="C5" s="47"/>
      <c r="D5" s="47"/>
      <c r="E5" s="47"/>
      <c r="F5" s="47"/>
      <c r="G5" s="47"/>
      <c r="H5" s="47"/>
      <c r="I5" s="47"/>
      <c r="J5" s="48"/>
    </row>
    <row r="6" spans="1:11" ht="39.75" customHeight="1">
      <c r="A6" s="422" t="s">
        <v>250</v>
      </c>
      <c r="B6" s="420"/>
      <c r="C6" s="420"/>
      <c r="D6" s="420"/>
      <c r="E6" s="420"/>
      <c r="F6" s="420"/>
      <c r="G6" s="430">
        <f>'Reimbursement Request'!B13</f>
        <v>15050</v>
      </c>
      <c r="H6" s="424"/>
      <c r="I6" s="425"/>
      <c r="J6" s="37" t="s">
        <v>17</v>
      </c>
    </row>
    <row r="7" spans="1:11" ht="39.75" customHeight="1">
      <c r="A7" s="420" t="s">
        <v>251</v>
      </c>
      <c r="B7" s="420"/>
      <c r="C7" s="420"/>
      <c r="D7" s="420"/>
      <c r="E7" s="420"/>
      <c r="F7" s="420"/>
      <c r="G7" s="431"/>
      <c r="H7" s="432"/>
      <c r="I7" s="433"/>
      <c r="J7" s="37" t="s">
        <v>17</v>
      </c>
    </row>
    <row r="8" spans="1:11" ht="39.75" customHeight="1">
      <c r="A8" s="420" t="s">
        <v>252</v>
      </c>
      <c r="B8" s="420"/>
      <c r="C8" s="420"/>
      <c r="D8" s="420"/>
      <c r="E8" s="420"/>
      <c r="F8" s="420"/>
      <c r="G8" s="434"/>
      <c r="H8" s="432"/>
      <c r="I8" s="433"/>
      <c r="J8" s="37" t="s">
        <v>17</v>
      </c>
    </row>
    <row r="9" spans="1:11" ht="66" customHeight="1">
      <c r="A9" s="420" t="s">
        <v>253</v>
      </c>
      <c r="B9" s="420"/>
      <c r="C9" s="420"/>
      <c r="D9" s="420"/>
      <c r="E9" s="420"/>
      <c r="F9" s="420"/>
      <c r="G9" s="434"/>
      <c r="H9" s="432"/>
      <c r="I9" s="433"/>
      <c r="J9" s="37" t="s">
        <v>17</v>
      </c>
    </row>
    <row r="10" spans="1:11" ht="39.75" customHeight="1">
      <c r="A10" s="420" t="s">
        <v>254</v>
      </c>
      <c r="B10" s="420"/>
      <c r="C10" s="420"/>
      <c r="D10" s="420"/>
      <c r="E10" s="420"/>
      <c r="F10" s="420"/>
      <c r="G10" s="423"/>
      <c r="H10" s="424"/>
      <c r="I10" s="425"/>
      <c r="J10" s="37" t="s">
        <v>17</v>
      </c>
    </row>
    <row r="11" spans="1:11" ht="39.75" customHeight="1">
      <c r="A11" s="420" t="s">
        <v>255</v>
      </c>
      <c r="B11" s="420"/>
      <c r="C11" s="420"/>
      <c r="D11" s="420"/>
      <c r="E11" s="420"/>
      <c r="F11" s="420"/>
      <c r="G11" s="426"/>
      <c r="H11" s="427"/>
      <c r="I11" s="428"/>
      <c r="J11" s="37" t="s">
        <v>17</v>
      </c>
      <c r="K11" s="247"/>
    </row>
    <row r="12" spans="1:11">
      <c r="I12" s="248"/>
    </row>
  </sheetData>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zoomScaleNormal="100" zoomScalePageLayoutView="85" workbookViewId="0">
      <selection activeCell="D11" sqref="D11"/>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306" t="s">
        <v>256</v>
      </c>
      <c r="B1" s="306"/>
      <c r="C1" s="306"/>
    </row>
    <row r="2" spans="1:3" ht="14.25">
      <c r="A2" s="3"/>
      <c r="B2" s="4"/>
      <c r="C2" s="4"/>
    </row>
    <row r="3" spans="1:3" ht="15.75">
      <c r="A3" s="290" t="s">
        <v>257</v>
      </c>
      <c r="B3" s="291"/>
      <c r="C3" s="292"/>
    </row>
    <row r="4" spans="1:3" ht="14.25">
      <c r="A4" s="2"/>
      <c r="B4" s="2"/>
      <c r="C4" s="4"/>
    </row>
    <row r="5" spans="1:3" ht="18">
      <c r="A5" s="6" t="s">
        <v>258</v>
      </c>
      <c r="B5" s="5"/>
      <c r="C5" s="198"/>
    </row>
    <row r="6" spans="1:3" ht="18">
      <c r="A6" s="5"/>
      <c r="B6" s="1"/>
      <c r="C6" s="7"/>
    </row>
    <row r="7" spans="1:3" ht="18">
      <c r="A7" s="6" t="s">
        <v>259</v>
      </c>
      <c r="B7" s="5"/>
      <c r="C7" s="197" t="str">
        <f>'Reimbursement Request'!F7</f>
        <v>7F-, UX-…</v>
      </c>
    </row>
    <row r="8" spans="1:3" ht="18">
      <c r="A8" s="6" t="s">
        <v>260</v>
      </c>
      <c r="B8" s="5"/>
      <c r="C8" s="198"/>
    </row>
    <row r="9" spans="1:3" ht="18">
      <c r="A9" s="6" t="s">
        <v>261</v>
      </c>
      <c r="B9" s="5"/>
      <c r="C9" s="198"/>
    </row>
    <row r="10" spans="1:3" ht="18">
      <c r="A10" s="6" t="s">
        <v>262</v>
      </c>
      <c r="B10" s="5"/>
      <c r="C10" s="198"/>
    </row>
    <row r="11" spans="1:3" ht="18">
      <c r="A11" s="6" t="s">
        <v>263</v>
      </c>
      <c r="B11" s="5"/>
      <c r="C11" s="198"/>
    </row>
    <row r="12" spans="1:3" ht="18">
      <c r="A12" s="5"/>
      <c r="B12" s="1"/>
      <c r="C12" s="7"/>
    </row>
    <row r="13" spans="1:3" ht="18">
      <c r="A13" s="6" t="s">
        <v>264</v>
      </c>
      <c r="B13" s="5"/>
      <c r="C13" s="197" t="s">
        <v>17</v>
      </c>
    </row>
    <row r="14" spans="1:3" ht="18">
      <c r="A14" s="6" t="s">
        <v>265</v>
      </c>
      <c r="B14" s="5"/>
      <c r="C14" s="203">
        <f>'Reimbursement Request'!F21</f>
        <v>13995.64</v>
      </c>
    </row>
    <row r="15" spans="1:3" ht="25.5">
      <c r="A15" s="6" t="s">
        <v>266</v>
      </c>
      <c r="B15" s="5"/>
      <c r="C15" s="197"/>
    </row>
    <row r="16" spans="1:3" ht="18">
      <c r="A16" s="199"/>
      <c r="B16" s="5"/>
      <c r="C16" s="198"/>
    </row>
    <row r="17" spans="1:3" ht="18">
      <c r="A17" s="199"/>
      <c r="B17" s="5"/>
      <c r="C17" s="198"/>
    </row>
    <row r="18" spans="1:3" ht="18">
      <c r="A18" s="199"/>
      <c r="B18" s="5"/>
      <c r="C18" s="198"/>
    </row>
    <row r="19" spans="1:3" ht="18">
      <c r="A19" s="199"/>
      <c r="B19" s="5"/>
      <c r="C19" s="198"/>
    </row>
    <row r="20" spans="1:3" ht="18">
      <c r="A20" s="199"/>
      <c r="B20" s="5"/>
      <c r="C20" s="198"/>
    </row>
    <row r="21" spans="1:3" ht="18">
      <c r="A21" s="199"/>
      <c r="B21" s="5"/>
      <c r="C21" s="198"/>
    </row>
    <row r="22" spans="1:3" ht="18">
      <c r="A22" s="199"/>
      <c r="B22" s="5"/>
      <c r="C22" s="198"/>
    </row>
    <row r="23" spans="1:3" ht="18">
      <c r="A23" s="199"/>
      <c r="B23" s="5"/>
      <c r="C23" s="198"/>
    </row>
    <row r="24" spans="1:3" ht="18">
      <c r="A24" s="199"/>
      <c r="B24" s="5"/>
      <c r="C24" s="198"/>
    </row>
    <row r="25" spans="1:3" ht="18">
      <c r="A25" s="199"/>
      <c r="B25" s="5"/>
      <c r="C25" s="198"/>
    </row>
    <row r="26" spans="1:3" ht="18">
      <c r="A26" s="199"/>
      <c r="B26" s="5"/>
      <c r="C26" s="198"/>
    </row>
    <row r="27" spans="1:3" ht="18">
      <c r="A27" s="1"/>
      <c r="B27" s="1"/>
      <c r="C27" s="4"/>
    </row>
    <row r="28" spans="1:3" ht="15.75">
      <c r="A28" s="290" t="s">
        <v>267</v>
      </c>
      <c r="B28" s="291"/>
      <c r="C28" s="291"/>
    </row>
    <row r="29" spans="1:3" ht="14.25">
      <c r="A29" s="2"/>
      <c r="B29" s="2"/>
      <c r="C29" s="4"/>
    </row>
    <row r="30" spans="1:3" ht="25.5">
      <c r="A30" s="245" t="s">
        <v>268</v>
      </c>
      <c r="B30" s="5"/>
      <c r="C30" s="246" t="s">
        <v>269</v>
      </c>
    </row>
    <row r="31" spans="1:3" ht="18">
      <c r="A31" s="245" t="s">
        <v>270</v>
      </c>
      <c r="B31" s="5"/>
      <c r="C31" s="246" t="s">
        <v>271</v>
      </c>
    </row>
    <row r="32" spans="1:3" ht="18">
      <c r="A32" s="245" t="s">
        <v>272</v>
      </c>
      <c r="B32" s="5"/>
      <c r="C32" s="246" t="s">
        <v>273</v>
      </c>
    </row>
    <row r="33" spans="1:3" ht="14.25">
      <c r="A33" s="245" t="s">
        <v>258</v>
      </c>
      <c r="B33" s="2"/>
      <c r="C33" s="246">
        <v>2550081357</v>
      </c>
    </row>
    <row r="34" spans="1:3">
      <c r="A34" s="245" t="s">
        <v>274</v>
      </c>
      <c r="C34" s="246" t="s">
        <v>275</v>
      </c>
    </row>
  </sheetData>
  <mergeCells count="3">
    <mergeCell ref="A3:C3"/>
    <mergeCell ref="A28:C28"/>
    <mergeCell ref="A1:C1"/>
  </mergeCells>
  <conditionalFormatting sqref="A1:C29">
    <cfRule type="cellIs" dxfId="1" priority="1" operator="equal">
      <formula>"Bitte auswählen!"</formula>
    </cfRule>
  </conditionalFormatting>
  <conditionalFormatting sqref="B30:B33">
    <cfRule type="cellIs" dxfId="0" priority="15"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41432cdd-7360-43c2-acc9-88f6ccd8375e"/>
    <ds:schemaRef ds:uri="ddbadbb4-d10c-4b90-b5be-71635f4669cb"/>
    <ds:schemaRef ds:uri="http://schemas.microsoft.com/sharepoint/v3"/>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Progress'!Print_Area</vt:lpstr>
      <vt:lpstr>'Procurement plan'!Print_Area</vt:lpstr>
      <vt:lpstr>'Programme Characteristics'!Print_Area</vt:lpstr>
      <vt:lpstr>'Reimbursement Request'!Print_Area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Reimbursement Request_SMPF_KLIM</dc:title>
  <dc:subject/>
  <dc:creator>RM</dc:creator>
  <dc:description/>
  <cp:lastModifiedBy>Janika Otsing</cp:lastModifiedBy>
  <cp:revision/>
  <dcterms:created xsi:type="dcterms:W3CDTF">2009-07-02T10:25:47Z</dcterms:created>
  <dcterms:modified xsi:type="dcterms:W3CDTF">2024-10-24T12:15:12Z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